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Employees" sheetId="2" state="visible" r:id="rId2"/>
    <sheet xmlns:r="http://schemas.openxmlformats.org/officeDocument/2006/relationships" name="Attendance" sheetId="3" state="visible" r:id="rId3"/>
    <sheet xmlns:r="http://schemas.openxmlformats.org/officeDocument/2006/relationships" name="Leave" sheetId="4" state="visible" r:id="rId4"/>
    <sheet xmlns:r="http://schemas.openxmlformats.org/officeDocument/2006/relationships" name="Salary" sheetId="5" state="visible" r:id="rId5"/>
    <sheet xmlns:r="http://schemas.openxmlformats.org/officeDocument/2006/relationships" name="Lis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yy"/>
    <numFmt numFmtId="166" formatCode="mmm-yyyy"/>
  </numFmts>
  <fonts count="4">
    <font>
      <name val="Calibri"/>
      <family val="2"/>
      <color theme="1"/>
      <sz val="11"/>
      <scheme val="minor"/>
    </font>
    <font>
      <b val="1"/>
      <color rgb="001F2937"/>
    </font>
    <font>
      <b val="1"/>
      <color rgb="001F2937"/>
      <sz val="14"/>
    </font>
    <font>
      <i val="1"/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FFF1E6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5" fontId="0" fillId="0" borderId="1" pivotButton="0" quotePrefix="0" xfId="0"/>
    <xf numFmtId="3" fontId="0" fillId="0" borderId="1" pivotButton="0" quotePrefix="0" xfId="0"/>
    <xf numFmtId="166" fontId="1" fillId="0" borderId="0" pivotButton="0" quotePrefix="0" xfId="0"/>
    <xf numFmtId="0" fontId="0" fillId="3" borderId="0" pivotButton="0" quotePrefix="0" xfId="0"/>
    <xf numFmtId="0" fontId="3" fillId="0" borderId="0" applyAlignment="1" pivotButton="0" quotePrefix="0" xfId="0">
      <alignment horizontal="center"/>
    </xf>
    <xf numFmtId="0" fontId="0" fillId="3" borderId="1" pivotButton="0" quotePrefix="0" xfId="0"/>
    <xf numFmtId="0" fontId="0" fillId="0" borderId="1" applyAlignment="1" pivotButton="0" quotePrefix="0" xfId="0">
      <alignment horizontal="center"/>
    </xf>
    <xf numFmtId="3" fontId="0" fillId="3" borderId="1" pivotButton="0" quotePrefix="0" xfId="0"/>
    <xf numFmtId="0" fontId="1" fillId="0" borderId="0" pivotButton="0" quotePrefix="0" xfId="0"/>
    <xf numFmtId="3" fontId="1" fillId="3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ECACA"/>
        </patternFill>
      </fill>
    </dxf>
    <dxf>
      <fill>
        <patternFill patternType="solid">
          <fgColor rgb="00E2E8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Employee Management Template (Excel)</t>
        </is>
      </c>
    </row>
    <row r="2">
      <c r="A2" s="2" t="inlineStr">
        <is>
          <t>Free template by Attend Mitra - attendmitra.com/resources/guides/free-employee-management-software/</t>
        </is>
      </c>
    </row>
    <row r="4">
      <c r="A4" t="inlineStr">
        <is>
          <t>1. Employees tab: one row per person - ID, name, department, designation, joining date, phone, status and monthly gross salary.</t>
        </is>
      </c>
    </row>
    <row r="5">
      <c r="A5" t="inlineStr">
        <is>
          <t>2. Attendance tab: set the month in cell B2 (any date in that month), then type one code per employee per day. Names fill in from the Employees tab.</t>
        </is>
      </c>
    </row>
    <row r="6">
      <c r="A6" t="inlineStr">
        <is>
          <t>3. Codes: P present, HD half day, A absent, CL casual leave, SL sick leave, EL earned leave, WO weekly off, H holiday. Pick them from the dropdown.</t>
        </is>
      </c>
    </row>
    <row r="7">
      <c r="A7" t="inlineStr">
        <is>
          <t>4. Leave tab: type each person's yearly leave quota once; leave taken this month and the balance calculate from the Attendance tab.</t>
        </is>
      </c>
    </row>
    <row r="8">
      <c r="A8" t="inlineStr">
        <is>
          <t>5. Salary tab: payable days and earned gross calculate from attendance (gross / days in month x payable days). Deductions such as PF, ESI, PT and TDS are not included - add them or use payroll software.</t>
        </is>
      </c>
    </row>
    <row r="9">
      <c r="A9" t="inlineStr">
        <is>
          <t>6. Grey cells hold formulas; type only in white cells. The four sample employees show how it works - replace them with your own.</t>
        </is>
      </c>
    </row>
    <row r="10">
      <c r="A10" t="inlineStr">
        <is>
          <t>7. Works in Excel and Google Sheets. Copy the workbook each month (for example Employees-Nov-2026.xlsx) and keep the old ones as your records.</t>
        </is>
      </c>
    </row>
    <row r="12">
      <c r="A12" s="2" t="inlineStr">
        <is>
          <t>This template is a starting point for small teams. It cannot check who marked attendance or where; for that, and for statutory payroll, use attendance and payroll software.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18" customWidth="1" min="4" max="4"/>
    <col width="14" customWidth="1" min="5" max="5"/>
    <col width="14" customWidth="1" min="6" max="6"/>
    <col width="10" customWidth="1" min="7" max="7"/>
    <col width="16" customWidth="1" min="8" max="8"/>
    <col width="30" customWidth="1" min="9" max="9"/>
  </cols>
  <sheetData>
    <row r="1">
      <c r="A1" s="1" t="inlineStr">
        <is>
          <t>Employee Master</t>
        </is>
      </c>
    </row>
    <row r="2">
      <c r="A2" s="2" t="inlineStr">
        <is>
          <t>One row per employee. Status: Active or Exited. Monthly gross is the fixed monthly salary before deductions.</t>
        </is>
      </c>
    </row>
    <row r="4" ht="32" customHeight="1">
      <c r="A4" s="3" t="inlineStr">
        <is>
          <t>Employee ID</t>
        </is>
      </c>
      <c r="B4" s="3" t="inlineStr">
        <is>
          <t>Name</t>
        </is>
      </c>
      <c r="C4" s="3" t="inlineStr">
        <is>
          <t>Department</t>
        </is>
      </c>
      <c r="D4" s="3" t="inlineStr">
        <is>
          <t>Designation</t>
        </is>
      </c>
      <c r="E4" s="3" t="inlineStr">
        <is>
          <t>Date of joining</t>
        </is>
      </c>
      <c r="F4" s="3" t="inlineStr">
        <is>
          <t>Phone</t>
        </is>
      </c>
      <c r="G4" s="3" t="inlineStr">
        <is>
          <t>Status</t>
        </is>
      </c>
      <c r="H4" s="3" t="inlineStr">
        <is>
          <t>Monthly gross (Rs)</t>
        </is>
      </c>
      <c r="I4" s="3" t="inlineStr">
        <is>
          <t>Notes</t>
        </is>
      </c>
    </row>
    <row r="5">
      <c r="A5" s="4" t="inlineStr">
        <is>
          <t>E001</t>
        </is>
      </c>
      <c r="B5" s="4" t="inlineStr">
        <is>
          <t>Anita Sharma</t>
        </is>
      </c>
      <c r="C5" s="4" t="inlineStr">
        <is>
          <t>Accounts</t>
        </is>
      </c>
      <c r="D5" s="4" t="inlineStr">
        <is>
          <t>Accountant</t>
        </is>
      </c>
      <c r="E5" s="5" t="n">
        <v>45383</v>
      </c>
      <c r="F5" s="4" t="inlineStr">
        <is>
          <t>9800000001</t>
        </is>
      </c>
      <c r="G5" s="4" t="inlineStr">
        <is>
          <t>Active</t>
        </is>
      </c>
      <c r="H5" s="6" t="n">
        <v>28000</v>
      </c>
      <c r="I5" s="4" t="n"/>
    </row>
    <row r="6">
      <c r="A6" s="4" t="inlineStr">
        <is>
          <t>E002</t>
        </is>
      </c>
      <c r="B6" s="4" t="inlineStr">
        <is>
          <t>Rohit Verma</t>
        </is>
      </c>
      <c r="C6" s="4" t="inlineStr">
        <is>
          <t>Sales</t>
        </is>
      </c>
      <c r="D6" s="4" t="inlineStr">
        <is>
          <t>Sales Executive</t>
        </is>
      </c>
      <c r="E6" s="5" t="n">
        <v>45672</v>
      </c>
      <c r="F6" s="4" t="inlineStr">
        <is>
          <t>9800000002</t>
        </is>
      </c>
      <c r="G6" s="4" t="inlineStr">
        <is>
          <t>Active</t>
        </is>
      </c>
      <c r="H6" s="6" t="n">
        <v>22000</v>
      </c>
      <c r="I6" s="4" t="n"/>
    </row>
    <row r="7">
      <c r="A7" s="4" t="inlineStr">
        <is>
          <t>E003</t>
        </is>
      </c>
      <c r="B7" s="4" t="inlineStr">
        <is>
          <t>Fatima Khan</t>
        </is>
      </c>
      <c r="C7" s="4" t="inlineStr">
        <is>
          <t>Operations</t>
        </is>
      </c>
      <c r="D7" s="4" t="inlineStr">
        <is>
          <t>Supervisor</t>
        </is>
      </c>
      <c r="E7" s="5" t="n">
        <v>45117</v>
      </c>
      <c r="F7" s="4" t="inlineStr">
        <is>
          <t>9800000003</t>
        </is>
      </c>
      <c r="G7" s="4" t="inlineStr">
        <is>
          <t>Active</t>
        </is>
      </c>
      <c r="H7" s="6" t="n">
        <v>32000</v>
      </c>
      <c r="I7" s="4" t="n"/>
    </row>
    <row r="8">
      <c r="A8" s="4" t="inlineStr">
        <is>
          <t>E004</t>
        </is>
      </c>
      <c r="B8" s="4" t="inlineStr">
        <is>
          <t>Vikram Singh</t>
        </is>
      </c>
      <c r="C8" s="4" t="inlineStr">
        <is>
          <t>Operations</t>
        </is>
      </c>
      <c r="D8" s="4" t="inlineStr">
        <is>
          <t>Technician</t>
        </is>
      </c>
      <c r="E8" s="5" t="n">
        <v>46175</v>
      </c>
      <c r="F8" s="4" t="inlineStr">
        <is>
          <t>9800000004</t>
        </is>
      </c>
      <c r="G8" s="4" t="inlineStr">
        <is>
          <t>Active</t>
        </is>
      </c>
      <c r="H8" s="6" t="n">
        <v>18500</v>
      </c>
      <c r="I8" s="4" t="n"/>
    </row>
    <row r="9">
      <c r="A9" s="4" t="n"/>
      <c r="B9" s="4" t="n"/>
      <c r="C9" s="4" t="n"/>
      <c r="D9" s="4" t="n"/>
      <c r="E9" s="5" t="n"/>
      <c r="F9" s="4" t="n"/>
      <c r="G9" s="4" t="n"/>
      <c r="H9" s="6" t="n"/>
      <c r="I9" s="4" t="n"/>
    </row>
    <row r="10">
      <c r="A10" s="4" t="n"/>
      <c r="B10" s="4" t="n"/>
      <c r="C10" s="4" t="n"/>
      <c r="D10" s="4" t="n"/>
      <c r="E10" s="5" t="n"/>
      <c r="F10" s="4" t="n"/>
      <c r="G10" s="4" t="n"/>
      <c r="H10" s="6" t="n"/>
      <c r="I10" s="4" t="n"/>
    </row>
    <row r="11">
      <c r="A11" s="4" t="n"/>
      <c r="B11" s="4" t="n"/>
      <c r="C11" s="4" t="n"/>
      <c r="D11" s="4" t="n"/>
      <c r="E11" s="5" t="n"/>
      <c r="F11" s="4" t="n"/>
      <c r="G11" s="4" t="n"/>
      <c r="H11" s="6" t="n"/>
      <c r="I11" s="4" t="n"/>
    </row>
    <row r="12">
      <c r="A12" s="4" t="n"/>
      <c r="B12" s="4" t="n"/>
      <c r="C12" s="4" t="n"/>
      <c r="D12" s="4" t="n"/>
      <c r="E12" s="5" t="n"/>
      <c r="F12" s="4" t="n"/>
      <c r="G12" s="4" t="n"/>
      <c r="H12" s="6" t="n"/>
      <c r="I12" s="4" t="n"/>
    </row>
    <row r="13">
      <c r="A13" s="4" t="n"/>
      <c r="B13" s="4" t="n"/>
      <c r="C13" s="4" t="n"/>
      <c r="D13" s="4" t="n"/>
      <c r="E13" s="5" t="n"/>
      <c r="F13" s="4" t="n"/>
      <c r="G13" s="4" t="n"/>
      <c r="H13" s="6" t="n"/>
      <c r="I13" s="4" t="n"/>
    </row>
    <row r="14">
      <c r="A14" s="4" t="n"/>
      <c r="B14" s="4" t="n"/>
      <c r="C14" s="4" t="n"/>
      <c r="D14" s="4" t="n"/>
      <c r="E14" s="5" t="n"/>
      <c r="F14" s="4" t="n"/>
      <c r="G14" s="4" t="n"/>
      <c r="H14" s="6" t="n"/>
      <c r="I14" s="4" t="n"/>
    </row>
    <row r="15">
      <c r="A15" s="4" t="n"/>
      <c r="B15" s="4" t="n"/>
      <c r="C15" s="4" t="n"/>
      <c r="D15" s="4" t="n"/>
      <c r="E15" s="5" t="n"/>
      <c r="F15" s="4" t="n"/>
      <c r="G15" s="4" t="n"/>
      <c r="H15" s="6" t="n"/>
      <c r="I15" s="4" t="n"/>
    </row>
    <row r="16">
      <c r="A16" s="4" t="n"/>
      <c r="B16" s="4" t="n"/>
      <c r="C16" s="4" t="n"/>
      <c r="D16" s="4" t="n"/>
      <c r="E16" s="5" t="n"/>
      <c r="F16" s="4" t="n"/>
      <c r="G16" s="4" t="n"/>
      <c r="H16" s="6" t="n"/>
      <c r="I16" s="4" t="n"/>
    </row>
    <row r="17">
      <c r="A17" s="4" t="n"/>
      <c r="B17" s="4" t="n"/>
      <c r="C17" s="4" t="n"/>
      <c r="D17" s="4" t="n"/>
      <c r="E17" s="5" t="n"/>
      <c r="F17" s="4" t="n"/>
      <c r="G17" s="4" t="n"/>
      <c r="H17" s="6" t="n"/>
      <c r="I17" s="4" t="n"/>
    </row>
    <row r="18">
      <c r="A18" s="4" t="n"/>
      <c r="B18" s="4" t="n"/>
      <c r="C18" s="4" t="n"/>
      <c r="D18" s="4" t="n"/>
      <c r="E18" s="5" t="n"/>
      <c r="F18" s="4" t="n"/>
      <c r="G18" s="4" t="n"/>
      <c r="H18" s="6" t="n"/>
      <c r="I18" s="4" t="n"/>
    </row>
    <row r="19">
      <c r="A19" s="4" t="n"/>
      <c r="B19" s="4" t="n"/>
      <c r="C19" s="4" t="n"/>
      <c r="D19" s="4" t="n"/>
      <c r="E19" s="5" t="n"/>
      <c r="F19" s="4" t="n"/>
      <c r="G19" s="4" t="n"/>
      <c r="H19" s="6" t="n"/>
      <c r="I19" s="4" t="n"/>
    </row>
    <row r="20">
      <c r="A20" s="4" t="n"/>
      <c r="B20" s="4" t="n"/>
      <c r="C20" s="4" t="n"/>
      <c r="D20" s="4" t="n"/>
      <c r="E20" s="5" t="n"/>
      <c r="F20" s="4" t="n"/>
      <c r="G20" s="4" t="n"/>
      <c r="H20" s="6" t="n"/>
      <c r="I20" s="4" t="n"/>
    </row>
    <row r="21">
      <c r="A21" s="4" t="n"/>
      <c r="B21" s="4" t="n"/>
      <c r="C21" s="4" t="n"/>
      <c r="D21" s="4" t="n"/>
      <c r="E21" s="5" t="n"/>
      <c r="F21" s="4" t="n"/>
      <c r="G21" s="4" t="n"/>
      <c r="H21" s="6" t="n"/>
      <c r="I21" s="4" t="n"/>
    </row>
    <row r="22">
      <c r="A22" s="4" t="n"/>
      <c r="B22" s="4" t="n"/>
      <c r="C22" s="4" t="n"/>
      <c r="D22" s="4" t="n"/>
      <c r="E22" s="5" t="n"/>
      <c r="F22" s="4" t="n"/>
      <c r="G22" s="4" t="n"/>
      <c r="H22" s="6" t="n"/>
      <c r="I22" s="4" t="n"/>
    </row>
    <row r="23">
      <c r="A23" s="4" t="n"/>
      <c r="B23" s="4" t="n"/>
      <c r="C23" s="4" t="n"/>
      <c r="D23" s="4" t="n"/>
      <c r="E23" s="5" t="n"/>
      <c r="F23" s="4" t="n"/>
      <c r="G23" s="4" t="n"/>
      <c r="H23" s="6" t="n"/>
      <c r="I23" s="4" t="n"/>
    </row>
    <row r="24">
      <c r="A24" s="4" t="n"/>
      <c r="B24" s="4" t="n"/>
      <c r="C24" s="4" t="n"/>
      <c r="D24" s="4" t="n"/>
      <c r="E24" s="5" t="n"/>
      <c r="F24" s="4" t="n"/>
      <c r="G24" s="4" t="n"/>
      <c r="H24" s="6" t="n"/>
      <c r="I24" s="4" t="n"/>
    </row>
    <row r="25">
      <c r="A25" s="4" t="n"/>
      <c r="B25" s="4" t="n"/>
      <c r="C25" s="4" t="n"/>
      <c r="D25" s="4" t="n"/>
      <c r="E25" s="5" t="n"/>
      <c r="F25" s="4" t="n"/>
      <c r="G25" s="4" t="n"/>
      <c r="H25" s="6" t="n"/>
      <c r="I25" s="4" t="n"/>
    </row>
    <row r="26">
      <c r="A26" s="4" t="n"/>
      <c r="B26" s="4" t="n"/>
      <c r="C26" s="4" t="n"/>
      <c r="D26" s="4" t="n"/>
      <c r="E26" s="5" t="n"/>
      <c r="F26" s="4" t="n"/>
      <c r="G26" s="4" t="n"/>
      <c r="H26" s="6" t="n"/>
      <c r="I26" s="4" t="n"/>
    </row>
    <row r="27">
      <c r="A27" s="4" t="n"/>
      <c r="B27" s="4" t="n"/>
      <c r="C27" s="4" t="n"/>
      <c r="D27" s="4" t="n"/>
      <c r="E27" s="5" t="n"/>
      <c r="F27" s="4" t="n"/>
      <c r="G27" s="4" t="n"/>
      <c r="H27" s="6" t="n"/>
      <c r="I27" s="4" t="n"/>
    </row>
    <row r="28">
      <c r="A28" s="4" t="n"/>
      <c r="B28" s="4" t="n"/>
      <c r="C28" s="4" t="n"/>
      <c r="D28" s="4" t="n"/>
      <c r="E28" s="5" t="n"/>
      <c r="F28" s="4" t="n"/>
      <c r="G28" s="4" t="n"/>
      <c r="H28" s="6" t="n"/>
      <c r="I28" s="4" t="n"/>
    </row>
    <row r="29">
      <c r="A29" s="4" t="n"/>
      <c r="B29" s="4" t="n"/>
      <c r="C29" s="4" t="n"/>
      <c r="D29" s="4" t="n"/>
      <c r="E29" s="5" t="n"/>
      <c r="F29" s="4" t="n"/>
      <c r="G29" s="4" t="n"/>
      <c r="H29" s="6" t="n"/>
      <c r="I29" s="4" t="n"/>
    </row>
    <row r="30">
      <c r="A30" s="4" t="n"/>
      <c r="B30" s="4" t="n"/>
      <c r="C30" s="4" t="n"/>
      <c r="D30" s="4" t="n"/>
      <c r="E30" s="5" t="n"/>
      <c r="F30" s="4" t="n"/>
      <c r="G30" s="4" t="n"/>
      <c r="H30" s="6" t="n"/>
      <c r="I30" s="4" t="n"/>
    </row>
    <row r="31">
      <c r="A31" s="4" t="n"/>
      <c r="B31" s="4" t="n"/>
      <c r="C31" s="4" t="n"/>
      <c r="D31" s="4" t="n"/>
      <c r="E31" s="5" t="n"/>
      <c r="F31" s="4" t="n"/>
      <c r="G31" s="4" t="n"/>
      <c r="H31" s="6" t="n"/>
      <c r="I31" s="4" t="n"/>
    </row>
    <row r="32">
      <c r="A32" s="4" t="n"/>
      <c r="B32" s="4" t="n"/>
      <c r="C32" s="4" t="n"/>
      <c r="D32" s="4" t="n"/>
      <c r="E32" s="5" t="n"/>
      <c r="F32" s="4" t="n"/>
      <c r="G32" s="4" t="n"/>
      <c r="H32" s="6" t="n"/>
      <c r="I32" s="4" t="n"/>
    </row>
    <row r="33">
      <c r="A33" s="4" t="n"/>
      <c r="B33" s="4" t="n"/>
      <c r="C33" s="4" t="n"/>
      <c r="D33" s="4" t="n"/>
      <c r="E33" s="5" t="n"/>
      <c r="F33" s="4" t="n"/>
      <c r="G33" s="4" t="n"/>
      <c r="H33" s="6" t="n"/>
      <c r="I33" s="4" t="n"/>
    </row>
    <row r="34">
      <c r="A34" s="4" t="n"/>
      <c r="B34" s="4" t="n"/>
      <c r="C34" s="4" t="n"/>
      <c r="D34" s="4" t="n"/>
      <c r="E34" s="5" t="n"/>
      <c r="F34" s="4" t="n"/>
      <c r="G34" s="4" t="n"/>
      <c r="H34" s="6" t="n"/>
      <c r="I34" s="4" t="n"/>
    </row>
    <row r="35">
      <c r="A35" s="4" t="n"/>
      <c r="B35" s="4" t="n"/>
      <c r="C35" s="4" t="n"/>
      <c r="D35" s="4" t="n"/>
      <c r="E35" s="5" t="n"/>
      <c r="F35" s="4" t="n"/>
      <c r="G35" s="4" t="n"/>
      <c r="H35" s="6" t="n"/>
      <c r="I35" s="4" t="n"/>
    </row>
    <row r="36">
      <c r="A36" s="4" t="n"/>
      <c r="B36" s="4" t="n"/>
      <c r="C36" s="4" t="n"/>
      <c r="D36" s="4" t="n"/>
      <c r="E36" s="5" t="n"/>
      <c r="F36" s="4" t="n"/>
      <c r="G36" s="4" t="n"/>
      <c r="H36" s="6" t="n"/>
      <c r="I36" s="4" t="n"/>
    </row>
    <row r="37">
      <c r="A37" s="4" t="n"/>
      <c r="B37" s="4" t="n"/>
      <c r="C37" s="4" t="n"/>
      <c r="D37" s="4" t="n"/>
      <c r="E37" s="5" t="n"/>
      <c r="F37" s="4" t="n"/>
      <c r="G37" s="4" t="n"/>
      <c r="H37" s="6" t="n"/>
      <c r="I37" s="4" t="n"/>
    </row>
    <row r="38">
      <c r="A38" s="4" t="n"/>
      <c r="B38" s="4" t="n"/>
      <c r="C38" s="4" t="n"/>
      <c r="D38" s="4" t="n"/>
      <c r="E38" s="5" t="n"/>
      <c r="F38" s="4" t="n"/>
      <c r="G38" s="4" t="n"/>
      <c r="H38" s="6" t="n"/>
      <c r="I38" s="4" t="n"/>
    </row>
    <row r="39">
      <c r="A39" s="4" t="n"/>
      <c r="B39" s="4" t="n"/>
      <c r="C39" s="4" t="n"/>
      <c r="D39" s="4" t="n"/>
      <c r="E39" s="5" t="n"/>
      <c r="F39" s="4" t="n"/>
      <c r="G39" s="4" t="n"/>
      <c r="H39" s="6" t="n"/>
      <c r="I39" s="4" t="n"/>
    </row>
    <row r="40">
      <c r="A40" s="4" t="n"/>
      <c r="B40" s="4" t="n"/>
      <c r="C40" s="4" t="n"/>
      <c r="D40" s="4" t="n"/>
      <c r="E40" s="5" t="n"/>
      <c r="F40" s="4" t="n"/>
      <c r="G40" s="4" t="n"/>
      <c r="H40" s="6" t="n"/>
      <c r="I40" s="4" t="n"/>
    </row>
    <row r="41">
      <c r="A41" s="4" t="n"/>
      <c r="B41" s="4" t="n"/>
      <c r="C41" s="4" t="n"/>
      <c r="D41" s="4" t="n"/>
      <c r="E41" s="5" t="n"/>
      <c r="F41" s="4" t="n"/>
      <c r="G41" s="4" t="n"/>
      <c r="H41" s="6" t="n"/>
      <c r="I41" s="4" t="n"/>
    </row>
    <row r="42">
      <c r="A42" s="4" t="n"/>
      <c r="B42" s="4" t="n"/>
      <c r="C42" s="4" t="n"/>
      <c r="D42" s="4" t="n"/>
      <c r="E42" s="5" t="n"/>
      <c r="F42" s="4" t="n"/>
      <c r="G42" s="4" t="n"/>
      <c r="H42" s="6" t="n"/>
      <c r="I42" s="4" t="n"/>
    </row>
    <row r="43">
      <c r="A43" s="4" t="n"/>
      <c r="B43" s="4" t="n"/>
      <c r="C43" s="4" t="n"/>
      <c r="D43" s="4" t="n"/>
      <c r="E43" s="5" t="n"/>
      <c r="F43" s="4" t="n"/>
      <c r="G43" s="4" t="n"/>
      <c r="H43" s="6" t="n"/>
      <c r="I43" s="4" t="n"/>
    </row>
    <row r="44">
      <c r="A44" s="4" t="n"/>
      <c r="B44" s="4" t="n"/>
      <c r="C44" s="4" t="n"/>
      <c r="D44" s="4" t="n"/>
      <c r="E44" s="5" t="n"/>
      <c r="F44" s="4" t="n"/>
      <c r="G44" s="4" t="n"/>
      <c r="H44" s="6" t="n"/>
      <c r="I44" s="4" t="n"/>
    </row>
    <row r="45">
      <c r="A45" s="4" t="n"/>
      <c r="B45" s="4" t="n"/>
      <c r="C45" s="4" t="n"/>
      <c r="D45" s="4" t="n"/>
      <c r="E45" s="5" t="n"/>
      <c r="F45" s="4" t="n"/>
      <c r="G45" s="4" t="n"/>
      <c r="H45" s="6" t="n"/>
      <c r="I45" s="4" t="n"/>
    </row>
    <row r="46">
      <c r="A46" s="4" t="n"/>
      <c r="B46" s="4" t="n"/>
      <c r="C46" s="4" t="n"/>
      <c r="D46" s="4" t="n"/>
      <c r="E46" s="5" t="n"/>
      <c r="F46" s="4" t="n"/>
      <c r="G46" s="4" t="n"/>
      <c r="H46" s="6" t="n"/>
      <c r="I46" s="4" t="n"/>
    </row>
    <row r="47">
      <c r="A47" s="4" t="n"/>
      <c r="B47" s="4" t="n"/>
      <c r="C47" s="4" t="n"/>
      <c r="D47" s="4" t="n"/>
      <c r="E47" s="5" t="n"/>
      <c r="F47" s="4" t="n"/>
      <c r="G47" s="4" t="n"/>
      <c r="H47" s="6" t="n"/>
      <c r="I47" s="4" t="n"/>
    </row>
    <row r="48">
      <c r="A48" s="4" t="n"/>
      <c r="B48" s="4" t="n"/>
      <c r="C48" s="4" t="n"/>
      <c r="D48" s="4" t="n"/>
      <c r="E48" s="5" t="n"/>
      <c r="F48" s="4" t="n"/>
      <c r="G48" s="4" t="n"/>
      <c r="H48" s="6" t="n"/>
      <c r="I48" s="4" t="n"/>
    </row>
    <row r="49">
      <c r="A49" s="4" t="n"/>
      <c r="B49" s="4" t="n"/>
      <c r="C49" s="4" t="n"/>
      <c r="D49" s="4" t="n"/>
      <c r="E49" s="5" t="n"/>
      <c r="F49" s="4" t="n"/>
      <c r="G49" s="4" t="n"/>
      <c r="H49" s="6" t="n"/>
      <c r="I49" s="4" t="n"/>
    </row>
    <row r="50">
      <c r="A50" s="4" t="n"/>
      <c r="B50" s="4" t="n"/>
      <c r="C50" s="4" t="n"/>
      <c r="D50" s="4" t="n"/>
      <c r="E50" s="5" t="n"/>
      <c r="F50" s="4" t="n"/>
      <c r="G50" s="4" t="n"/>
      <c r="H50" s="6" t="n"/>
      <c r="I50" s="4" t="n"/>
    </row>
    <row r="51">
      <c r="A51" s="4" t="n"/>
      <c r="B51" s="4" t="n"/>
      <c r="C51" s="4" t="n"/>
      <c r="D51" s="4" t="n"/>
      <c r="E51" s="5" t="n"/>
      <c r="F51" s="4" t="n"/>
      <c r="G51" s="4" t="n"/>
      <c r="H51" s="6" t="n"/>
      <c r="I51" s="4" t="n"/>
    </row>
    <row r="52">
      <c r="A52" s="4" t="n"/>
      <c r="B52" s="4" t="n"/>
      <c r="C52" s="4" t="n"/>
      <c r="D52" s="4" t="n"/>
      <c r="E52" s="5" t="n"/>
      <c r="F52" s="4" t="n"/>
      <c r="G52" s="4" t="n"/>
      <c r="H52" s="6" t="n"/>
      <c r="I52" s="4" t="n"/>
    </row>
    <row r="53">
      <c r="A53" s="4" t="n"/>
      <c r="B53" s="4" t="n"/>
      <c r="C53" s="4" t="n"/>
      <c r="D53" s="4" t="n"/>
      <c r="E53" s="5" t="n"/>
      <c r="F53" s="4" t="n"/>
      <c r="G53" s="4" t="n"/>
      <c r="H53" s="6" t="n"/>
      <c r="I53" s="4" t="n"/>
    </row>
    <row r="54">
      <c r="A54" s="4" t="n"/>
      <c r="B54" s="4" t="n"/>
      <c r="C54" s="4" t="n"/>
      <c r="D54" s="4" t="n"/>
      <c r="E54" s="5" t="n"/>
      <c r="F54" s="4" t="n"/>
      <c r="G54" s="4" t="n"/>
      <c r="H54" s="6" t="n"/>
      <c r="I54" s="4" t="n"/>
    </row>
    <row r="55">
      <c r="A55" s="4" t="n"/>
      <c r="B55" s="4" t="n"/>
      <c r="C55" s="4" t="n"/>
      <c r="D55" s="4" t="n"/>
      <c r="E55" s="5" t="n"/>
      <c r="F55" s="4" t="n"/>
      <c r="G55" s="4" t="n"/>
      <c r="H55" s="6" t="n"/>
      <c r="I55" s="4" t="n"/>
    </row>
    <row r="56">
      <c r="A56" s="4" t="n"/>
      <c r="B56" s="4" t="n"/>
      <c r="C56" s="4" t="n"/>
      <c r="D56" s="4" t="n"/>
      <c r="E56" s="5" t="n"/>
      <c r="F56" s="4" t="n"/>
      <c r="G56" s="4" t="n"/>
      <c r="H56" s="6" t="n"/>
      <c r="I56" s="4" t="n"/>
    </row>
    <row r="57">
      <c r="A57" s="4" t="n"/>
      <c r="B57" s="4" t="n"/>
      <c r="C57" s="4" t="n"/>
      <c r="D57" s="4" t="n"/>
      <c r="E57" s="5" t="n"/>
      <c r="F57" s="4" t="n"/>
      <c r="G57" s="4" t="n"/>
      <c r="H57" s="6" t="n"/>
      <c r="I57" s="4" t="n"/>
    </row>
    <row r="58">
      <c r="A58" s="4" t="n"/>
      <c r="B58" s="4" t="n"/>
      <c r="C58" s="4" t="n"/>
      <c r="D58" s="4" t="n"/>
      <c r="E58" s="5" t="n"/>
      <c r="F58" s="4" t="n"/>
      <c r="G58" s="4" t="n"/>
      <c r="H58" s="6" t="n"/>
      <c r="I58" s="4" t="n"/>
    </row>
    <row r="59">
      <c r="A59" s="4" t="n"/>
      <c r="B59" s="4" t="n"/>
      <c r="C59" s="4" t="n"/>
      <c r="D59" s="4" t="n"/>
      <c r="E59" s="5" t="n"/>
      <c r="F59" s="4" t="n"/>
      <c r="G59" s="4" t="n"/>
      <c r="H59" s="6" t="n"/>
      <c r="I59" s="4" t="n"/>
    </row>
    <row r="60">
      <c r="A60" s="4" t="n"/>
      <c r="B60" s="4" t="n"/>
      <c r="C60" s="4" t="n"/>
      <c r="D60" s="4" t="n"/>
      <c r="E60" s="5" t="n"/>
      <c r="F60" s="4" t="n"/>
      <c r="G60" s="4" t="n"/>
      <c r="H60" s="6" t="n"/>
      <c r="I60" s="4" t="n"/>
    </row>
    <row r="61">
      <c r="A61" s="4" t="n"/>
      <c r="B61" s="4" t="n"/>
      <c r="C61" s="4" t="n"/>
      <c r="D61" s="4" t="n"/>
      <c r="E61" s="5" t="n"/>
      <c r="F61" s="4" t="n"/>
      <c r="G61" s="4" t="n"/>
      <c r="H61" s="6" t="n"/>
      <c r="I61" s="4" t="n"/>
    </row>
    <row r="62">
      <c r="A62" s="4" t="n"/>
      <c r="B62" s="4" t="n"/>
      <c r="C62" s="4" t="n"/>
      <c r="D62" s="4" t="n"/>
      <c r="E62" s="5" t="n"/>
      <c r="F62" s="4" t="n"/>
      <c r="G62" s="4" t="n"/>
      <c r="H62" s="6" t="n"/>
      <c r="I62" s="4" t="n"/>
    </row>
    <row r="63">
      <c r="A63" s="4" t="n"/>
      <c r="B63" s="4" t="n"/>
      <c r="C63" s="4" t="n"/>
      <c r="D63" s="4" t="n"/>
      <c r="E63" s="5" t="n"/>
      <c r="F63" s="4" t="n"/>
      <c r="G63" s="4" t="n"/>
      <c r="H63" s="6" t="n"/>
      <c r="I63" s="4" t="n"/>
    </row>
    <row r="64">
      <c r="A64" s="4" t="n"/>
      <c r="B64" s="4" t="n"/>
      <c r="C64" s="4" t="n"/>
      <c r="D64" s="4" t="n"/>
      <c r="E64" s="5" t="n"/>
      <c r="F64" s="4" t="n"/>
      <c r="G64" s="4" t="n"/>
      <c r="H64" s="6" t="n"/>
      <c r="I64" s="4" t="n"/>
    </row>
    <row r="65">
      <c r="A65" s="4" t="n"/>
      <c r="B65" s="4" t="n"/>
      <c r="C65" s="4" t="n"/>
      <c r="D65" s="4" t="n"/>
      <c r="E65" s="5" t="n"/>
      <c r="F65" s="4" t="n"/>
      <c r="G65" s="4" t="n"/>
      <c r="H65" s="6" t="n"/>
      <c r="I65" s="4" t="n"/>
    </row>
    <row r="66">
      <c r="A66" s="4" t="n"/>
      <c r="B66" s="4" t="n"/>
      <c r="C66" s="4" t="n"/>
      <c r="D66" s="4" t="n"/>
      <c r="E66" s="5" t="n"/>
      <c r="F66" s="4" t="n"/>
      <c r="G66" s="4" t="n"/>
      <c r="H66" s="6" t="n"/>
      <c r="I66" s="4" t="n"/>
    </row>
    <row r="67">
      <c r="A67" s="4" t="n"/>
      <c r="B67" s="4" t="n"/>
      <c r="C67" s="4" t="n"/>
      <c r="D67" s="4" t="n"/>
      <c r="E67" s="5" t="n"/>
      <c r="F67" s="4" t="n"/>
      <c r="G67" s="4" t="n"/>
      <c r="H67" s="6" t="n"/>
      <c r="I67" s="4" t="n"/>
    </row>
    <row r="68">
      <c r="A68" s="4" t="n"/>
      <c r="B68" s="4" t="n"/>
      <c r="C68" s="4" t="n"/>
      <c r="D68" s="4" t="n"/>
      <c r="E68" s="5" t="n"/>
      <c r="F68" s="4" t="n"/>
      <c r="G68" s="4" t="n"/>
      <c r="H68" s="6" t="n"/>
      <c r="I68" s="4" t="n"/>
    </row>
    <row r="69">
      <c r="A69" s="4" t="n"/>
      <c r="B69" s="4" t="n"/>
      <c r="C69" s="4" t="n"/>
      <c r="D69" s="4" t="n"/>
      <c r="E69" s="5" t="n"/>
      <c r="F69" s="4" t="n"/>
      <c r="G69" s="4" t="n"/>
      <c r="H69" s="6" t="n"/>
      <c r="I69" s="4" t="n"/>
    </row>
    <row r="70">
      <c r="A70" s="4" t="n"/>
      <c r="B70" s="4" t="n"/>
      <c r="C70" s="4" t="n"/>
      <c r="D70" s="4" t="n"/>
      <c r="E70" s="5" t="n"/>
      <c r="F70" s="4" t="n"/>
      <c r="G70" s="4" t="n"/>
      <c r="H70" s="6" t="n"/>
      <c r="I70" s="4" t="n"/>
    </row>
    <row r="71">
      <c r="A71" s="4" t="n"/>
      <c r="B71" s="4" t="n"/>
      <c r="C71" s="4" t="n"/>
      <c r="D71" s="4" t="n"/>
      <c r="E71" s="5" t="n"/>
      <c r="F71" s="4" t="n"/>
      <c r="G71" s="4" t="n"/>
      <c r="H71" s="6" t="n"/>
      <c r="I71" s="4" t="n"/>
    </row>
    <row r="72">
      <c r="A72" s="4" t="n"/>
      <c r="B72" s="4" t="n"/>
      <c r="C72" s="4" t="n"/>
      <c r="D72" s="4" t="n"/>
      <c r="E72" s="5" t="n"/>
      <c r="F72" s="4" t="n"/>
      <c r="G72" s="4" t="n"/>
      <c r="H72" s="6" t="n"/>
      <c r="I72" s="4" t="n"/>
    </row>
    <row r="73">
      <c r="A73" s="4" t="n"/>
      <c r="B73" s="4" t="n"/>
      <c r="C73" s="4" t="n"/>
      <c r="D73" s="4" t="n"/>
      <c r="E73" s="5" t="n"/>
      <c r="F73" s="4" t="n"/>
      <c r="G73" s="4" t="n"/>
      <c r="H73" s="6" t="n"/>
      <c r="I73" s="4" t="n"/>
    </row>
    <row r="74">
      <c r="A74" s="4" t="n"/>
      <c r="B74" s="4" t="n"/>
      <c r="C74" s="4" t="n"/>
      <c r="D74" s="4" t="n"/>
      <c r="E74" s="5" t="n"/>
      <c r="F74" s="4" t="n"/>
      <c r="G74" s="4" t="n"/>
      <c r="H74" s="6" t="n"/>
      <c r="I74" s="4" t="n"/>
    </row>
    <row r="75">
      <c r="A75" s="4" t="n"/>
      <c r="B75" s="4" t="n"/>
      <c r="C75" s="4" t="n"/>
      <c r="D75" s="4" t="n"/>
      <c r="E75" s="5" t="n"/>
      <c r="F75" s="4" t="n"/>
      <c r="G75" s="4" t="n"/>
      <c r="H75" s="6" t="n"/>
      <c r="I75" s="4" t="n"/>
    </row>
    <row r="76">
      <c r="A76" s="4" t="n"/>
      <c r="B76" s="4" t="n"/>
      <c r="C76" s="4" t="n"/>
      <c r="D76" s="4" t="n"/>
      <c r="E76" s="5" t="n"/>
      <c r="F76" s="4" t="n"/>
      <c r="G76" s="4" t="n"/>
      <c r="H76" s="6" t="n"/>
      <c r="I76" s="4" t="n"/>
    </row>
    <row r="77">
      <c r="A77" s="4" t="n"/>
      <c r="B77" s="4" t="n"/>
      <c r="C77" s="4" t="n"/>
      <c r="D77" s="4" t="n"/>
      <c r="E77" s="5" t="n"/>
      <c r="F77" s="4" t="n"/>
      <c r="G77" s="4" t="n"/>
      <c r="H77" s="6" t="n"/>
      <c r="I77" s="4" t="n"/>
    </row>
    <row r="78">
      <c r="A78" s="4" t="n"/>
      <c r="B78" s="4" t="n"/>
      <c r="C78" s="4" t="n"/>
      <c r="D78" s="4" t="n"/>
      <c r="E78" s="5" t="n"/>
      <c r="F78" s="4" t="n"/>
      <c r="G78" s="4" t="n"/>
      <c r="H78" s="6" t="n"/>
      <c r="I78" s="4" t="n"/>
    </row>
    <row r="79">
      <c r="A79" s="4" t="n"/>
      <c r="B79" s="4" t="n"/>
      <c r="C79" s="4" t="n"/>
      <c r="D79" s="4" t="n"/>
      <c r="E79" s="5" t="n"/>
      <c r="F79" s="4" t="n"/>
      <c r="G79" s="4" t="n"/>
      <c r="H79" s="6" t="n"/>
      <c r="I79" s="4" t="n"/>
    </row>
    <row r="80">
      <c r="A80" s="4" t="n"/>
      <c r="B80" s="4" t="n"/>
      <c r="C80" s="4" t="n"/>
      <c r="D80" s="4" t="n"/>
      <c r="E80" s="5" t="n"/>
      <c r="F80" s="4" t="n"/>
      <c r="G80" s="4" t="n"/>
      <c r="H80" s="6" t="n"/>
      <c r="I80" s="4" t="n"/>
    </row>
    <row r="81">
      <c r="A81" s="4" t="n"/>
      <c r="B81" s="4" t="n"/>
      <c r="C81" s="4" t="n"/>
      <c r="D81" s="4" t="n"/>
      <c r="E81" s="5" t="n"/>
      <c r="F81" s="4" t="n"/>
      <c r="G81" s="4" t="n"/>
      <c r="H81" s="6" t="n"/>
      <c r="I81" s="4" t="n"/>
    </row>
    <row r="82">
      <c r="A82" s="4" t="n"/>
      <c r="B82" s="4" t="n"/>
      <c r="C82" s="4" t="n"/>
      <c r="D82" s="4" t="n"/>
      <c r="E82" s="5" t="n"/>
      <c r="F82" s="4" t="n"/>
      <c r="G82" s="4" t="n"/>
      <c r="H82" s="6" t="n"/>
      <c r="I82" s="4" t="n"/>
    </row>
    <row r="83">
      <c r="A83" s="4" t="n"/>
      <c r="B83" s="4" t="n"/>
      <c r="C83" s="4" t="n"/>
      <c r="D83" s="4" t="n"/>
      <c r="E83" s="5" t="n"/>
      <c r="F83" s="4" t="n"/>
      <c r="G83" s="4" t="n"/>
      <c r="H83" s="6" t="n"/>
      <c r="I83" s="4" t="n"/>
    </row>
    <row r="84">
      <c r="A84" s="4" t="n"/>
      <c r="B84" s="4" t="n"/>
      <c r="C84" s="4" t="n"/>
      <c r="D84" s="4" t="n"/>
      <c r="E84" s="5" t="n"/>
      <c r="F84" s="4" t="n"/>
      <c r="G84" s="4" t="n"/>
      <c r="H84" s="6" t="n"/>
      <c r="I84" s="4" t="n"/>
    </row>
    <row r="85">
      <c r="A85" s="4" t="n"/>
      <c r="B85" s="4" t="n"/>
      <c r="C85" s="4" t="n"/>
      <c r="D85" s="4" t="n"/>
      <c r="E85" s="5" t="n"/>
      <c r="F85" s="4" t="n"/>
      <c r="G85" s="4" t="n"/>
      <c r="H85" s="6" t="n"/>
      <c r="I85" s="4" t="n"/>
    </row>
    <row r="86">
      <c r="A86" s="4" t="n"/>
      <c r="B86" s="4" t="n"/>
      <c r="C86" s="4" t="n"/>
      <c r="D86" s="4" t="n"/>
      <c r="E86" s="5" t="n"/>
      <c r="F86" s="4" t="n"/>
      <c r="G86" s="4" t="n"/>
      <c r="H86" s="6" t="n"/>
      <c r="I86" s="4" t="n"/>
    </row>
    <row r="87">
      <c r="A87" s="4" t="n"/>
      <c r="B87" s="4" t="n"/>
      <c r="C87" s="4" t="n"/>
      <c r="D87" s="4" t="n"/>
      <c r="E87" s="5" t="n"/>
      <c r="F87" s="4" t="n"/>
      <c r="G87" s="4" t="n"/>
      <c r="H87" s="6" t="n"/>
      <c r="I87" s="4" t="n"/>
    </row>
    <row r="88">
      <c r="A88" s="4" t="n"/>
      <c r="B88" s="4" t="n"/>
      <c r="C88" s="4" t="n"/>
      <c r="D88" s="4" t="n"/>
      <c r="E88" s="5" t="n"/>
      <c r="F88" s="4" t="n"/>
      <c r="G88" s="4" t="n"/>
      <c r="H88" s="6" t="n"/>
      <c r="I88" s="4" t="n"/>
    </row>
    <row r="89">
      <c r="A89" s="4" t="n"/>
      <c r="B89" s="4" t="n"/>
      <c r="C89" s="4" t="n"/>
      <c r="D89" s="4" t="n"/>
      <c r="E89" s="5" t="n"/>
      <c r="F89" s="4" t="n"/>
      <c r="G89" s="4" t="n"/>
      <c r="H89" s="6" t="n"/>
      <c r="I89" s="4" t="n"/>
    </row>
    <row r="90">
      <c r="A90" s="4" t="n"/>
      <c r="B90" s="4" t="n"/>
      <c r="C90" s="4" t="n"/>
      <c r="D90" s="4" t="n"/>
      <c r="E90" s="5" t="n"/>
      <c r="F90" s="4" t="n"/>
      <c r="G90" s="4" t="n"/>
      <c r="H90" s="6" t="n"/>
      <c r="I90" s="4" t="n"/>
    </row>
    <row r="91">
      <c r="A91" s="4" t="n"/>
      <c r="B91" s="4" t="n"/>
      <c r="C91" s="4" t="n"/>
      <c r="D91" s="4" t="n"/>
      <c r="E91" s="5" t="n"/>
      <c r="F91" s="4" t="n"/>
      <c r="G91" s="4" t="n"/>
      <c r="H91" s="6" t="n"/>
      <c r="I91" s="4" t="n"/>
    </row>
    <row r="92">
      <c r="A92" s="4" t="n"/>
      <c r="B92" s="4" t="n"/>
      <c r="C92" s="4" t="n"/>
      <c r="D92" s="4" t="n"/>
      <c r="E92" s="5" t="n"/>
      <c r="F92" s="4" t="n"/>
      <c r="G92" s="4" t="n"/>
      <c r="H92" s="6" t="n"/>
      <c r="I92" s="4" t="n"/>
    </row>
    <row r="93">
      <c r="A93" s="4" t="n"/>
      <c r="B93" s="4" t="n"/>
      <c r="C93" s="4" t="n"/>
      <c r="D93" s="4" t="n"/>
      <c r="E93" s="5" t="n"/>
      <c r="F93" s="4" t="n"/>
      <c r="G93" s="4" t="n"/>
      <c r="H93" s="6" t="n"/>
      <c r="I93" s="4" t="n"/>
    </row>
    <row r="94">
      <c r="A94" s="4" t="n"/>
      <c r="B94" s="4" t="n"/>
      <c r="C94" s="4" t="n"/>
      <c r="D94" s="4" t="n"/>
      <c r="E94" s="5" t="n"/>
      <c r="F94" s="4" t="n"/>
      <c r="G94" s="4" t="n"/>
      <c r="H94" s="6" t="n"/>
      <c r="I94" s="4" t="n"/>
    </row>
    <row r="95">
      <c r="A95" s="4" t="n"/>
      <c r="B95" s="4" t="n"/>
      <c r="C95" s="4" t="n"/>
      <c r="D95" s="4" t="n"/>
      <c r="E95" s="5" t="n"/>
      <c r="F95" s="4" t="n"/>
      <c r="G95" s="4" t="n"/>
      <c r="H95" s="6" t="n"/>
      <c r="I95" s="4" t="n"/>
    </row>
    <row r="96">
      <c r="A96" s="4" t="n"/>
      <c r="B96" s="4" t="n"/>
      <c r="C96" s="4" t="n"/>
      <c r="D96" s="4" t="n"/>
      <c r="E96" s="5" t="n"/>
      <c r="F96" s="4" t="n"/>
      <c r="G96" s="4" t="n"/>
      <c r="H96" s="6" t="n"/>
      <c r="I96" s="4" t="n"/>
    </row>
    <row r="97">
      <c r="A97" s="4" t="n"/>
      <c r="B97" s="4" t="n"/>
      <c r="C97" s="4" t="n"/>
      <c r="D97" s="4" t="n"/>
      <c r="E97" s="5" t="n"/>
      <c r="F97" s="4" t="n"/>
      <c r="G97" s="4" t="n"/>
      <c r="H97" s="6" t="n"/>
      <c r="I97" s="4" t="n"/>
    </row>
    <row r="98">
      <c r="A98" s="4" t="n"/>
      <c r="B98" s="4" t="n"/>
      <c r="C98" s="4" t="n"/>
      <c r="D98" s="4" t="n"/>
      <c r="E98" s="5" t="n"/>
      <c r="F98" s="4" t="n"/>
      <c r="G98" s="4" t="n"/>
      <c r="H98" s="6" t="n"/>
      <c r="I98" s="4" t="n"/>
    </row>
    <row r="99">
      <c r="A99" s="4" t="n"/>
      <c r="B99" s="4" t="n"/>
      <c r="C99" s="4" t="n"/>
      <c r="D99" s="4" t="n"/>
      <c r="E99" s="5" t="n"/>
      <c r="F99" s="4" t="n"/>
      <c r="G99" s="4" t="n"/>
      <c r="H99" s="6" t="n"/>
      <c r="I99" s="4" t="n"/>
    </row>
    <row r="100">
      <c r="A100" s="4" t="n"/>
      <c r="B100" s="4" t="n"/>
      <c r="C100" s="4" t="n"/>
      <c r="D100" s="4" t="n"/>
      <c r="E100" s="5" t="n"/>
      <c r="F100" s="4" t="n"/>
      <c r="G100" s="4" t="n"/>
      <c r="H100" s="6" t="n"/>
      <c r="I100" s="4" t="n"/>
    </row>
    <row r="101">
      <c r="A101" s="4" t="n"/>
      <c r="B101" s="4" t="n"/>
      <c r="C101" s="4" t="n"/>
      <c r="D101" s="4" t="n"/>
      <c r="E101" s="5" t="n"/>
      <c r="F101" s="4" t="n"/>
      <c r="G101" s="4" t="n"/>
      <c r="H101" s="6" t="n"/>
      <c r="I101" s="4" t="n"/>
    </row>
    <row r="102">
      <c r="A102" s="4" t="n"/>
      <c r="B102" s="4" t="n"/>
      <c r="C102" s="4" t="n"/>
      <c r="D102" s="4" t="n"/>
      <c r="E102" s="5" t="n"/>
      <c r="F102" s="4" t="n"/>
      <c r="G102" s="4" t="n"/>
      <c r="H102" s="6" t="n"/>
      <c r="I102" s="4" t="n"/>
    </row>
    <row r="103">
      <c r="A103" s="4" t="n"/>
      <c r="B103" s="4" t="n"/>
      <c r="C103" s="4" t="n"/>
      <c r="D103" s="4" t="n"/>
      <c r="E103" s="5" t="n"/>
      <c r="F103" s="4" t="n"/>
      <c r="G103" s="4" t="n"/>
      <c r="H103" s="6" t="n"/>
      <c r="I103" s="4" t="n"/>
    </row>
    <row r="104">
      <c r="A104" s="4" t="n"/>
      <c r="B104" s="4" t="n"/>
      <c r="C104" s="4" t="n"/>
      <c r="D104" s="4" t="n"/>
      <c r="E104" s="5" t="n"/>
      <c r="F104" s="4" t="n"/>
      <c r="G104" s="4" t="n"/>
      <c r="H104" s="6" t="n"/>
      <c r="I104" s="4" t="n"/>
    </row>
  </sheetData>
  <dataValidations count="2">
    <dataValidation sqref="G5:G104" showDropDown="0" showInputMessage="0" showErrorMessage="0" allowBlank="1" type="list">
      <formula1>"Active,Exited"</formula1>
    </dataValidation>
    <dataValidation sqref="C5:C104" showDropDown="0" showInputMessage="0" showErrorMessage="0" allowBlank="1" type="list">
      <formula1>=Lists!$E$4:$E$9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O10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  <col width="9" customWidth="1" min="40" max="40"/>
    <col width="10" customWidth="1" min="41" max="41"/>
  </cols>
  <sheetData>
    <row r="1">
      <c r="A1" s="1" t="inlineStr">
        <is>
          <t>Monthly Attendance</t>
        </is>
      </c>
    </row>
    <row r="2">
      <c r="A2" t="inlineStr">
        <is>
          <t>Month:</t>
        </is>
      </c>
      <c r="B2" s="7" t="n">
        <v>46327</v>
      </c>
      <c r="D2" t="inlineStr">
        <is>
          <t>Days in month:</t>
        </is>
      </c>
      <c r="F2" s="8">
        <f>DAY(EOMONTH(B2,0))</f>
        <v/>
      </c>
    </row>
    <row r="3">
      <c r="D3" s="9">
        <f>IF(1&lt;=$F$2,TEXT(DATE(YEAR($B$2),MONTH($B$2),1),"ddd"),"")</f>
        <v/>
      </c>
      <c r="E3" s="9">
        <f>IF(2&lt;=$F$2,TEXT(DATE(YEAR($B$2),MONTH($B$2),2),"ddd"),"")</f>
        <v/>
      </c>
      <c r="F3" s="9">
        <f>IF(3&lt;=$F$2,TEXT(DATE(YEAR($B$2),MONTH($B$2),3),"ddd"),"")</f>
        <v/>
      </c>
      <c r="G3" s="9">
        <f>IF(4&lt;=$F$2,TEXT(DATE(YEAR($B$2),MONTH($B$2),4),"ddd"),"")</f>
        <v/>
      </c>
      <c r="H3" s="9">
        <f>IF(5&lt;=$F$2,TEXT(DATE(YEAR($B$2),MONTH($B$2),5),"ddd"),"")</f>
        <v/>
      </c>
      <c r="I3" s="9">
        <f>IF(6&lt;=$F$2,TEXT(DATE(YEAR($B$2),MONTH($B$2),6),"ddd"),"")</f>
        <v/>
      </c>
      <c r="J3" s="9">
        <f>IF(7&lt;=$F$2,TEXT(DATE(YEAR($B$2),MONTH($B$2),7),"ddd"),"")</f>
        <v/>
      </c>
      <c r="K3" s="9">
        <f>IF(8&lt;=$F$2,TEXT(DATE(YEAR($B$2),MONTH($B$2),8),"ddd"),"")</f>
        <v/>
      </c>
      <c r="L3" s="9">
        <f>IF(9&lt;=$F$2,TEXT(DATE(YEAR($B$2),MONTH($B$2),9),"ddd"),"")</f>
        <v/>
      </c>
      <c r="M3" s="9">
        <f>IF(10&lt;=$F$2,TEXT(DATE(YEAR($B$2),MONTH($B$2),10),"ddd"),"")</f>
        <v/>
      </c>
      <c r="N3" s="9">
        <f>IF(11&lt;=$F$2,TEXT(DATE(YEAR($B$2),MONTH($B$2),11),"ddd"),"")</f>
        <v/>
      </c>
      <c r="O3" s="9">
        <f>IF(12&lt;=$F$2,TEXT(DATE(YEAR($B$2),MONTH($B$2),12),"ddd"),"")</f>
        <v/>
      </c>
      <c r="P3" s="9">
        <f>IF(13&lt;=$F$2,TEXT(DATE(YEAR($B$2),MONTH($B$2),13),"ddd"),"")</f>
        <v/>
      </c>
      <c r="Q3" s="9">
        <f>IF(14&lt;=$F$2,TEXT(DATE(YEAR($B$2),MONTH($B$2),14),"ddd"),"")</f>
        <v/>
      </c>
      <c r="R3" s="9">
        <f>IF(15&lt;=$F$2,TEXT(DATE(YEAR($B$2),MONTH($B$2),15),"ddd"),"")</f>
        <v/>
      </c>
      <c r="S3" s="9">
        <f>IF(16&lt;=$F$2,TEXT(DATE(YEAR($B$2),MONTH($B$2),16),"ddd"),"")</f>
        <v/>
      </c>
      <c r="T3" s="9">
        <f>IF(17&lt;=$F$2,TEXT(DATE(YEAR($B$2),MONTH($B$2),17),"ddd"),"")</f>
        <v/>
      </c>
      <c r="U3" s="9">
        <f>IF(18&lt;=$F$2,TEXT(DATE(YEAR($B$2),MONTH($B$2),18),"ddd"),"")</f>
        <v/>
      </c>
      <c r="V3" s="9">
        <f>IF(19&lt;=$F$2,TEXT(DATE(YEAR($B$2),MONTH($B$2),19),"ddd"),"")</f>
        <v/>
      </c>
      <c r="W3" s="9">
        <f>IF(20&lt;=$F$2,TEXT(DATE(YEAR($B$2),MONTH($B$2),20),"ddd"),"")</f>
        <v/>
      </c>
      <c r="X3" s="9">
        <f>IF(21&lt;=$F$2,TEXT(DATE(YEAR($B$2),MONTH($B$2),21),"ddd"),"")</f>
        <v/>
      </c>
      <c r="Y3" s="9">
        <f>IF(22&lt;=$F$2,TEXT(DATE(YEAR($B$2),MONTH($B$2),22),"ddd"),"")</f>
        <v/>
      </c>
      <c r="Z3" s="9">
        <f>IF(23&lt;=$F$2,TEXT(DATE(YEAR($B$2),MONTH($B$2),23),"ddd"),"")</f>
        <v/>
      </c>
      <c r="AA3" s="9">
        <f>IF(24&lt;=$F$2,TEXT(DATE(YEAR($B$2),MONTH($B$2),24),"ddd"),"")</f>
        <v/>
      </c>
      <c r="AB3" s="9">
        <f>IF(25&lt;=$F$2,TEXT(DATE(YEAR($B$2),MONTH($B$2),25),"ddd"),"")</f>
        <v/>
      </c>
      <c r="AC3" s="9">
        <f>IF(26&lt;=$F$2,TEXT(DATE(YEAR($B$2),MONTH($B$2),26),"ddd"),"")</f>
        <v/>
      </c>
      <c r="AD3" s="9">
        <f>IF(27&lt;=$F$2,TEXT(DATE(YEAR($B$2),MONTH($B$2),27),"ddd"),"")</f>
        <v/>
      </c>
      <c r="AE3" s="9">
        <f>IF(28&lt;=$F$2,TEXT(DATE(YEAR($B$2),MONTH($B$2),28),"ddd"),"")</f>
        <v/>
      </c>
      <c r="AF3" s="9">
        <f>IF(29&lt;=$F$2,TEXT(DATE(YEAR($B$2),MONTH($B$2),29),"ddd"),"")</f>
        <v/>
      </c>
      <c r="AG3" s="9">
        <f>IF(30&lt;=$F$2,TEXT(DATE(YEAR($B$2),MONTH($B$2),30),"ddd"),"")</f>
        <v/>
      </c>
      <c r="AH3" s="9">
        <f>IF(31&lt;=$F$2,TEXT(DATE(YEAR($B$2),MONTH($B$2),31),"ddd"),"")</f>
        <v/>
      </c>
    </row>
    <row r="4" ht="32" customHeight="1">
      <c r="A4" s="3" t="inlineStr">
        <is>
          <t>Employee ID</t>
        </is>
      </c>
      <c r="B4" s="3" t="inlineStr">
        <is>
          <t>Name</t>
        </is>
      </c>
      <c r="C4" s="3" t="inlineStr">
        <is>
          <t>Department</t>
        </is>
      </c>
      <c r="D4" s="3">
        <f>IF(1&lt;=$F$2,1,"")</f>
        <v/>
      </c>
      <c r="E4" s="3">
        <f>IF(2&lt;=$F$2,2,"")</f>
        <v/>
      </c>
      <c r="F4" s="3">
        <f>IF(3&lt;=$F$2,3,"")</f>
        <v/>
      </c>
      <c r="G4" s="3">
        <f>IF(4&lt;=$F$2,4,"")</f>
        <v/>
      </c>
      <c r="H4" s="3">
        <f>IF(5&lt;=$F$2,5,"")</f>
        <v/>
      </c>
      <c r="I4" s="3">
        <f>IF(6&lt;=$F$2,6,"")</f>
        <v/>
      </c>
      <c r="J4" s="3">
        <f>IF(7&lt;=$F$2,7,"")</f>
        <v/>
      </c>
      <c r="K4" s="3">
        <f>IF(8&lt;=$F$2,8,"")</f>
        <v/>
      </c>
      <c r="L4" s="3">
        <f>IF(9&lt;=$F$2,9,"")</f>
        <v/>
      </c>
      <c r="M4" s="3">
        <f>IF(10&lt;=$F$2,10,"")</f>
        <v/>
      </c>
      <c r="N4" s="3">
        <f>IF(11&lt;=$F$2,11,"")</f>
        <v/>
      </c>
      <c r="O4" s="3">
        <f>IF(12&lt;=$F$2,12,"")</f>
        <v/>
      </c>
      <c r="P4" s="3">
        <f>IF(13&lt;=$F$2,13,"")</f>
        <v/>
      </c>
      <c r="Q4" s="3">
        <f>IF(14&lt;=$F$2,14,"")</f>
        <v/>
      </c>
      <c r="R4" s="3">
        <f>IF(15&lt;=$F$2,15,"")</f>
        <v/>
      </c>
      <c r="S4" s="3">
        <f>IF(16&lt;=$F$2,16,"")</f>
        <v/>
      </c>
      <c r="T4" s="3">
        <f>IF(17&lt;=$F$2,17,"")</f>
        <v/>
      </c>
      <c r="U4" s="3">
        <f>IF(18&lt;=$F$2,18,"")</f>
        <v/>
      </c>
      <c r="V4" s="3">
        <f>IF(19&lt;=$F$2,19,"")</f>
        <v/>
      </c>
      <c r="W4" s="3">
        <f>IF(20&lt;=$F$2,20,"")</f>
        <v/>
      </c>
      <c r="X4" s="3">
        <f>IF(21&lt;=$F$2,21,"")</f>
        <v/>
      </c>
      <c r="Y4" s="3">
        <f>IF(22&lt;=$F$2,22,"")</f>
        <v/>
      </c>
      <c r="Z4" s="3">
        <f>IF(23&lt;=$F$2,23,"")</f>
        <v/>
      </c>
      <c r="AA4" s="3">
        <f>IF(24&lt;=$F$2,24,"")</f>
        <v/>
      </c>
      <c r="AB4" s="3">
        <f>IF(25&lt;=$F$2,25,"")</f>
        <v/>
      </c>
      <c r="AC4" s="3">
        <f>IF(26&lt;=$F$2,26,"")</f>
        <v/>
      </c>
      <c r="AD4" s="3">
        <f>IF(27&lt;=$F$2,27,"")</f>
        <v/>
      </c>
      <c r="AE4" s="3">
        <f>IF(28&lt;=$F$2,28,"")</f>
        <v/>
      </c>
      <c r="AF4" s="3">
        <f>IF(29&lt;=$F$2,29,"")</f>
        <v/>
      </c>
      <c r="AG4" s="3">
        <f>IF(30&lt;=$F$2,30,"")</f>
        <v/>
      </c>
      <c r="AH4" s="3">
        <f>IF(31&lt;=$F$2,31,"")</f>
        <v/>
      </c>
      <c r="AI4" s="3" t="inlineStr">
        <is>
          <t>Present</t>
        </is>
      </c>
      <c r="AJ4" s="3" t="inlineStr">
        <is>
          <t>Half days</t>
        </is>
      </c>
      <c r="AK4" s="3" t="inlineStr">
        <is>
          <t>Absent</t>
        </is>
      </c>
      <c r="AL4" s="3" t="inlineStr">
        <is>
          <t>Paid leave</t>
        </is>
      </c>
      <c r="AM4" s="3" t="inlineStr">
        <is>
          <t>Weekly offs</t>
        </is>
      </c>
      <c r="AN4" s="3" t="inlineStr">
        <is>
          <t>Holidays</t>
        </is>
      </c>
      <c r="AO4" s="3" t="inlineStr">
        <is>
          <t>Payable days</t>
        </is>
      </c>
    </row>
    <row r="5">
      <c r="A5" s="10">
        <f>IF(Employees!A5="","",Employees!A5)</f>
        <v/>
      </c>
      <c r="B5" s="10">
        <f>IF(A5="","",IFERROR(INDEX(Employees!$B$5:$B$104,MATCH(A5,Employees!$A$5:$A$104,0)),""))</f>
        <v/>
      </c>
      <c r="C5" s="10">
        <f>IF(A5="","",IFERROR(INDEX(Employees!$C$5:$C$104,MATCH(A5,Employees!$A$5:$A$104,0)),""))</f>
        <v/>
      </c>
      <c r="D5" s="11" t="inlineStr">
        <is>
          <t>WO</t>
        </is>
      </c>
      <c r="E5" s="11" t="inlineStr">
        <is>
          <t>P</t>
        </is>
      </c>
      <c r="F5" s="11" t="inlineStr">
        <is>
          <t>P</t>
        </is>
      </c>
      <c r="G5" s="11" t="inlineStr">
        <is>
          <t>P</t>
        </is>
      </c>
      <c r="H5" s="11" t="inlineStr">
        <is>
          <t>P</t>
        </is>
      </c>
      <c r="I5" s="11" t="inlineStr">
        <is>
          <t>P</t>
        </is>
      </c>
      <c r="J5" s="11" t="inlineStr">
        <is>
          <t>P</t>
        </is>
      </c>
      <c r="K5" s="11" t="inlineStr">
        <is>
          <t>WO</t>
        </is>
      </c>
      <c r="L5" s="11" t="inlineStr">
        <is>
          <t>P</t>
        </is>
      </c>
      <c r="M5" s="11" t="inlineStr">
        <is>
          <t>CL</t>
        </is>
      </c>
      <c r="N5" s="11" t="inlineStr">
        <is>
          <t>P</t>
        </is>
      </c>
      <c r="O5" s="11" t="inlineStr">
        <is>
          <t>P</t>
        </is>
      </c>
      <c r="P5" s="11" t="inlineStr">
        <is>
          <t>P</t>
        </is>
      </c>
      <c r="Q5" s="11" t="inlineStr">
        <is>
          <t>P</t>
        </is>
      </c>
      <c r="R5" s="11" t="inlineStr">
        <is>
          <t>WO</t>
        </is>
      </c>
      <c r="S5" s="11" t="inlineStr">
        <is>
          <t>P</t>
        </is>
      </c>
      <c r="T5" s="11" t="inlineStr">
        <is>
          <t>P</t>
        </is>
      </c>
      <c r="U5" s="11" t="inlineStr">
        <is>
          <t>P</t>
        </is>
      </c>
      <c r="V5" s="11" t="inlineStr">
        <is>
          <t>P</t>
        </is>
      </c>
      <c r="W5" s="11" t="inlineStr">
        <is>
          <t>P</t>
        </is>
      </c>
      <c r="X5" s="11" t="inlineStr">
        <is>
          <t>P</t>
        </is>
      </c>
      <c r="Y5" s="11" t="inlineStr">
        <is>
          <t>WO</t>
        </is>
      </c>
      <c r="Z5" s="11" t="inlineStr">
        <is>
          <t>P</t>
        </is>
      </c>
      <c r="AA5" s="11" t="inlineStr">
        <is>
          <t>P</t>
        </is>
      </c>
      <c r="AB5" s="11" t="inlineStr">
        <is>
          <t>P</t>
        </is>
      </c>
      <c r="AC5" s="11" t="inlineStr">
        <is>
          <t>P</t>
        </is>
      </c>
      <c r="AD5" s="11" t="inlineStr">
        <is>
          <t>P</t>
        </is>
      </c>
      <c r="AE5" s="11" t="inlineStr">
        <is>
          <t>P</t>
        </is>
      </c>
      <c r="AF5" s="11" t="inlineStr">
        <is>
          <t>WO</t>
        </is>
      </c>
      <c r="AG5" s="11" t="inlineStr">
        <is>
          <t>P</t>
        </is>
      </c>
      <c r="AH5" s="11" t="n"/>
      <c r="AI5" s="10">
        <f>IF($A5="","",COUNTIF($D5:$AH5,"P"))</f>
        <v/>
      </c>
      <c r="AJ5" s="10">
        <f>IF($A5="","",COUNTIF($D5:$AH5,"HD"))</f>
        <v/>
      </c>
      <c r="AK5" s="10">
        <f>IF($A5="","",COUNTIF($D5:$AH5,"A"))</f>
        <v/>
      </c>
      <c r="AL5" s="10">
        <f>IF($A5="","",COUNTIF($D5:$AH5,"CL")+COUNTIF($D5:$AH5,"SL")+COUNTIF($D5:$AH5,"EL"))</f>
        <v/>
      </c>
      <c r="AM5" s="10">
        <f>IF($A5="","",COUNTIF($D5:$AH5,"WO"))</f>
        <v/>
      </c>
      <c r="AN5" s="10">
        <f>IF($A5="","",COUNTIF($D5:$AH5,"H"))</f>
        <v/>
      </c>
      <c r="AO5" s="10">
        <f>IF($A5="","",SUMPRODUCT(COUNTIF($D5:$AH5,Lists!$A$4:$A$11),Lists!$C$4:$C$11))</f>
        <v/>
      </c>
    </row>
    <row r="6">
      <c r="A6" s="10">
        <f>IF(Employees!A6="","",Employees!A6)</f>
        <v/>
      </c>
      <c r="B6" s="10">
        <f>IF(A6="","",IFERROR(INDEX(Employees!$B$5:$B$104,MATCH(A6,Employees!$A$5:$A$104,0)),""))</f>
        <v/>
      </c>
      <c r="C6" s="10">
        <f>IF(A6="","",IFERROR(INDEX(Employees!$C$5:$C$104,MATCH(A6,Employees!$A$5:$A$104,0)),""))</f>
        <v/>
      </c>
      <c r="D6" s="11" t="inlineStr">
        <is>
          <t>WO</t>
        </is>
      </c>
      <c r="E6" s="11" t="inlineStr">
        <is>
          <t>P</t>
        </is>
      </c>
      <c r="F6" s="11" t="inlineStr">
        <is>
          <t>P</t>
        </is>
      </c>
      <c r="G6" s="11" t="inlineStr">
        <is>
          <t>A</t>
        </is>
      </c>
      <c r="H6" s="11" t="inlineStr">
        <is>
          <t>P</t>
        </is>
      </c>
      <c r="I6" s="11" t="inlineStr">
        <is>
          <t>P</t>
        </is>
      </c>
      <c r="J6" s="11" t="inlineStr">
        <is>
          <t>P</t>
        </is>
      </c>
      <c r="K6" s="11" t="inlineStr">
        <is>
          <t>WO</t>
        </is>
      </c>
      <c r="L6" s="11" t="inlineStr">
        <is>
          <t>P</t>
        </is>
      </c>
      <c r="M6" s="11" t="inlineStr">
        <is>
          <t>P</t>
        </is>
      </c>
      <c r="N6" s="11" t="inlineStr">
        <is>
          <t>P</t>
        </is>
      </c>
      <c r="O6" s="11" t="inlineStr">
        <is>
          <t>P</t>
        </is>
      </c>
      <c r="P6" s="11" t="inlineStr">
        <is>
          <t>P</t>
        </is>
      </c>
      <c r="Q6" s="11" t="inlineStr">
        <is>
          <t>P</t>
        </is>
      </c>
      <c r="R6" s="11" t="inlineStr">
        <is>
          <t>WO</t>
        </is>
      </c>
      <c r="S6" s="11" t="inlineStr">
        <is>
          <t>P</t>
        </is>
      </c>
      <c r="T6" s="11" t="inlineStr">
        <is>
          <t>P</t>
        </is>
      </c>
      <c r="U6" s="11" t="inlineStr">
        <is>
          <t>HD</t>
        </is>
      </c>
      <c r="V6" s="11" t="inlineStr">
        <is>
          <t>P</t>
        </is>
      </c>
      <c r="W6" s="11" t="inlineStr">
        <is>
          <t>P</t>
        </is>
      </c>
      <c r="X6" s="11" t="inlineStr">
        <is>
          <t>P</t>
        </is>
      </c>
      <c r="Y6" s="11" t="inlineStr">
        <is>
          <t>WO</t>
        </is>
      </c>
      <c r="Z6" s="11" t="inlineStr">
        <is>
          <t>P</t>
        </is>
      </c>
      <c r="AA6" s="11" t="inlineStr">
        <is>
          <t>P</t>
        </is>
      </c>
      <c r="AB6" s="11" t="inlineStr">
        <is>
          <t>P</t>
        </is>
      </c>
      <c r="AC6" s="11" t="inlineStr">
        <is>
          <t>P</t>
        </is>
      </c>
      <c r="AD6" s="11" t="inlineStr">
        <is>
          <t>P</t>
        </is>
      </c>
      <c r="AE6" s="11" t="inlineStr">
        <is>
          <t>P</t>
        </is>
      </c>
      <c r="AF6" s="11" t="inlineStr">
        <is>
          <t>WO</t>
        </is>
      </c>
      <c r="AG6" s="11" t="inlineStr">
        <is>
          <t>P</t>
        </is>
      </c>
      <c r="AH6" s="11" t="n"/>
      <c r="AI6" s="10">
        <f>IF($A6="","",COUNTIF($D6:$AH6,"P"))</f>
        <v/>
      </c>
      <c r="AJ6" s="10">
        <f>IF($A6="","",COUNTIF($D6:$AH6,"HD"))</f>
        <v/>
      </c>
      <c r="AK6" s="10">
        <f>IF($A6="","",COUNTIF($D6:$AH6,"A"))</f>
        <v/>
      </c>
      <c r="AL6" s="10">
        <f>IF($A6="","",COUNTIF($D6:$AH6,"CL")+COUNTIF($D6:$AH6,"SL")+COUNTIF($D6:$AH6,"EL"))</f>
        <v/>
      </c>
      <c r="AM6" s="10">
        <f>IF($A6="","",COUNTIF($D6:$AH6,"WO"))</f>
        <v/>
      </c>
      <c r="AN6" s="10">
        <f>IF($A6="","",COUNTIF($D6:$AH6,"H"))</f>
        <v/>
      </c>
      <c r="AO6" s="10">
        <f>IF($A6="","",SUMPRODUCT(COUNTIF($D6:$AH6,Lists!$A$4:$A$11),Lists!$C$4:$C$11))</f>
        <v/>
      </c>
    </row>
    <row r="7">
      <c r="A7" s="10">
        <f>IF(Employees!A7="","",Employees!A7)</f>
        <v/>
      </c>
      <c r="B7" s="10">
        <f>IF(A7="","",IFERROR(INDEX(Employees!$B$5:$B$104,MATCH(A7,Employees!$A$5:$A$104,0)),""))</f>
        <v/>
      </c>
      <c r="C7" s="10">
        <f>IF(A7="","",IFERROR(INDEX(Employees!$C$5:$C$104,MATCH(A7,Employees!$A$5:$A$104,0)),""))</f>
        <v/>
      </c>
      <c r="D7" s="11" t="inlineStr">
        <is>
          <t>WO</t>
        </is>
      </c>
      <c r="E7" s="11" t="inlineStr">
        <is>
          <t>P</t>
        </is>
      </c>
      <c r="F7" s="11" t="inlineStr">
        <is>
          <t>P</t>
        </is>
      </c>
      <c r="G7" s="11" t="inlineStr">
        <is>
          <t>P</t>
        </is>
      </c>
      <c r="H7" s="11" t="inlineStr">
        <is>
          <t>P</t>
        </is>
      </c>
      <c r="I7" s="11" t="inlineStr">
        <is>
          <t>P</t>
        </is>
      </c>
      <c r="J7" s="11" t="inlineStr">
        <is>
          <t>P</t>
        </is>
      </c>
      <c r="K7" s="11" t="inlineStr">
        <is>
          <t>WO</t>
        </is>
      </c>
      <c r="L7" s="11" t="inlineStr">
        <is>
          <t>P</t>
        </is>
      </c>
      <c r="M7" s="11" t="inlineStr">
        <is>
          <t>P</t>
        </is>
      </c>
      <c r="N7" s="11" t="inlineStr">
        <is>
          <t>P</t>
        </is>
      </c>
      <c r="O7" s="11" t="inlineStr">
        <is>
          <t>P</t>
        </is>
      </c>
      <c r="P7" s="11" t="inlineStr">
        <is>
          <t>SL</t>
        </is>
      </c>
      <c r="Q7" s="11" t="inlineStr">
        <is>
          <t>SL</t>
        </is>
      </c>
      <c r="R7" s="11" t="inlineStr">
        <is>
          <t>WO</t>
        </is>
      </c>
      <c r="S7" s="11" t="inlineStr">
        <is>
          <t>P</t>
        </is>
      </c>
      <c r="T7" s="11" t="inlineStr">
        <is>
          <t>P</t>
        </is>
      </c>
      <c r="U7" s="11" t="inlineStr">
        <is>
          <t>P</t>
        </is>
      </c>
      <c r="V7" s="11" t="inlineStr">
        <is>
          <t>P</t>
        </is>
      </c>
      <c r="W7" s="11" t="inlineStr">
        <is>
          <t>P</t>
        </is>
      </c>
      <c r="X7" s="11" t="inlineStr">
        <is>
          <t>P</t>
        </is>
      </c>
      <c r="Y7" s="11" t="inlineStr">
        <is>
          <t>WO</t>
        </is>
      </c>
      <c r="Z7" s="11" t="inlineStr">
        <is>
          <t>P</t>
        </is>
      </c>
      <c r="AA7" s="11" t="inlineStr">
        <is>
          <t>P</t>
        </is>
      </c>
      <c r="AB7" s="11" t="inlineStr">
        <is>
          <t>P</t>
        </is>
      </c>
      <c r="AC7" s="11" t="inlineStr">
        <is>
          <t>P</t>
        </is>
      </c>
      <c r="AD7" s="11" t="inlineStr">
        <is>
          <t>P</t>
        </is>
      </c>
      <c r="AE7" s="11" t="inlineStr">
        <is>
          <t>P</t>
        </is>
      </c>
      <c r="AF7" s="11" t="inlineStr">
        <is>
          <t>WO</t>
        </is>
      </c>
      <c r="AG7" s="11" t="inlineStr">
        <is>
          <t>P</t>
        </is>
      </c>
      <c r="AH7" s="11" t="n"/>
      <c r="AI7" s="10">
        <f>IF($A7="","",COUNTIF($D7:$AH7,"P"))</f>
        <v/>
      </c>
      <c r="AJ7" s="10">
        <f>IF($A7="","",COUNTIF($D7:$AH7,"HD"))</f>
        <v/>
      </c>
      <c r="AK7" s="10">
        <f>IF($A7="","",COUNTIF($D7:$AH7,"A"))</f>
        <v/>
      </c>
      <c r="AL7" s="10">
        <f>IF($A7="","",COUNTIF($D7:$AH7,"CL")+COUNTIF($D7:$AH7,"SL")+COUNTIF($D7:$AH7,"EL"))</f>
        <v/>
      </c>
      <c r="AM7" s="10">
        <f>IF($A7="","",COUNTIF($D7:$AH7,"WO"))</f>
        <v/>
      </c>
      <c r="AN7" s="10">
        <f>IF($A7="","",COUNTIF($D7:$AH7,"H"))</f>
        <v/>
      </c>
      <c r="AO7" s="10">
        <f>IF($A7="","",SUMPRODUCT(COUNTIF($D7:$AH7,Lists!$A$4:$A$11),Lists!$C$4:$C$11))</f>
        <v/>
      </c>
    </row>
    <row r="8">
      <c r="A8" s="10">
        <f>IF(Employees!A8="","",Employees!A8)</f>
        <v/>
      </c>
      <c r="B8" s="10">
        <f>IF(A8="","",IFERROR(INDEX(Employees!$B$5:$B$104,MATCH(A8,Employees!$A$5:$A$104,0)),""))</f>
        <v/>
      </c>
      <c r="C8" s="10">
        <f>IF(A8="","",IFERROR(INDEX(Employees!$C$5:$C$104,MATCH(A8,Employees!$A$5:$A$104,0)),""))</f>
        <v/>
      </c>
      <c r="D8" s="11" t="inlineStr">
        <is>
          <t>WO</t>
        </is>
      </c>
      <c r="E8" s="11" t="inlineStr">
        <is>
          <t>P</t>
        </is>
      </c>
      <c r="F8" s="11" t="inlineStr">
        <is>
          <t>P</t>
        </is>
      </c>
      <c r="G8" s="11" t="inlineStr">
        <is>
          <t>P</t>
        </is>
      </c>
      <c r="H8" s="11" t="inlineStr">
        <is>
          <t>P</t>
        </is>
      </c>
      <c r="I8" s="11" t="inlineStr">
        <is>
          <t>P</t>
        </is>
      </c>
      <c r="J8" s="11" t="inlineStr">
        <is>
          <t>P</t>
        </is>
      </c>
      <c r="K8" s="11" t="inlineStr">
        <is>
          <t>WO</t>
        </is>
      </c>
      <c r="L8" s="11" t="inlineStr">
        <is>
          <t>P</t>
        </is>
      </c>
      <c r="M8" s="11" t="inlineStr">
        <is>
          <t>P</t>
        </is>
      </c>
      <c r="N8" s="11" t="inlineStr">
        <is>
          <t>P</t>
        </is>
      </c>
      <c r="O8" s="11" t="inlineStr">
        <is>
          <t>P</t>
        </is>
      </c>
      <c r="P8" s="11" t="inlineStr">
        <is>
          <t>P</t>
        </is>
      </c>
      <c r="Q8" s="11" t="inlineStr">
        <is>
          <t>P</t>
        </is>
      </c>
      <c r="R8" s="11" t="inlineStr">
        <is>
          <t>WO</t>
        </is>
      </c>
      <c r="S8" s="11" t="inlineStr">
        <is>
          <t>P</t>
        </is>
      </c>
      <c r="T8" s="11" t="inlineStr">
        <is>
          <t>P</t>
        </is>
      </c>
      <c r="U8" s="11" t="inlineStr">
        <is>
          <t>P</t>
        </is>
      </c>
      <c r="V8" s="11" t="inlineStr">
        <is>
          <t>P</t>
        </is>
      </c>
      <c r="W8" s="11" t="inlineStr">
        <is>
          <t>EL</t>
        </is>
      </c>
      <c r="X8" s="11" t="inlineStr">
        <is>
          <t>P</t>
        </is>
      </c>
      <c r="Y8" s="11" t="inlineStr">
        <is>
          <t>WO</t>
        </is>
      </c>
      <c r="Z8" s="11" t="inlineStr">
        <is>
          <t>P</t>
        </is>
      </c>
      <c r="AA8" s="11" t="inlineStr">
        <is>
          <t>P</t>
        </is>
      </c>
      <c r="AB8" s="11" t="inlineStr">
        <is>
          <t>P</t>
        </is>
      </c>
      <c r="AC8" s="11" t="inlineStr">
        <is>
          <t>P</t>
        </is>
      </c>
      <c r="AD8" s="11" t="inlineStr">
        <is>
          <t>P</t>
        </is>
      </c>
      <c r="AE8" s="11" t="inlineStr">
        <is>
          <t>P</t>
        </is>
      </c>
      <c r="AF8" s="11" t="inlineStr">
        <is>
          <t>WO</t>
        </is>
      </c>
      <c r="AG8" s="11" t="inlineStr">
        <is>
          <t>P</t>
        </is>
      </c>
      <c r="AH8" s="11" t="n"/>
      <c r="AI8" s="10">
        <f>IF($A8="","",COUNTIF($D8:$AH8,"P"))</f>
        <v/>
      </c>
      <c r="AJ8" s="10">
        <f>IF($A8="","",COUNTIF($D8:$AH8,"HD"))</f>
        <v/>
      </c>
      <c r="AK8" s="10">
        <f>IF($A8="","",COUNTIF($D8:$AH8,"A"))</f>
        <v/>
      </c>
      <c r="AL8" s="10">
        <f>IF($A8="","",COUNTIF($D8:$AH8,"CL")+COUNTIF($D8:$AH8,"SL")+COUNTIF($D8:$AH8,"EL"))</f>
        <v/>
      </c>
      <c r="AM8" s="10">
        <f>IF($A8="","",COUNTIF($D8:$AH8,"WO"))</f>
        <v/>
      </c>
      <c r="AN8" s="10">
        <f>IF($A8="","",COUNTIF($D8:$AH8,"H"))</f>
        <v/>
      </c>
      <c r="AO8" s="10">
        <f>IF($A8="","",SUMPRODUCT(COUNTIF($D8:$AH8,Lists!$A$4:$A$11),Lists!$C$4:$C$11))</f>
        <v/>
      </c>
    </row>
    <row r="9">
      <c r="A9" s="10">
        <f>IF(Employees!A9="","",Employees!A9)</f>
        <v/>
      </c>
      <c r="B9" s="10">
        <f>IF(A9="","",IFERROR(INDEX(Employees!$B$5:$B$104,MATCH(A9,Employees!$A$5:$A$104,0)),""))</f>
        <v/>
      </c>
      <c r="C9" s="10">
        <f>IF(A9="","",IFERROR(INDEX(Employees!$C$5:$C$104,MATCH(A9,Employees!$A$5:$A$104,0)),""))</f>
        <v/>
      </c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  <c r="W9" s="11" t="n"/>
      <c r="X9" s="11" t="n"/>
      <c r="Y9" s="11" t="n"/>
      <c r="Z9" s="11" t="n"/>
      <c r="AA9" s="11" t="n"/>
      <c r="AB9" s="11" t="n"/>
      <c r="AC9" s="11" t="n"/>
      <c r="AD9" s="11" t="n"/>
      <c r="AE9" s="11" t="n"/>
      <c r="AF9" s="11" t="n"/>
      <c r="AG9" s="11" t="n"/>
      <c r="AH9" s="11" t="n"/>
      <c r="AI9" s="10">
        <f>IF($A9="","",COUNTIF($D9:$AH9,"P"))</f>
        <v/>
      </c>
      <c r="AJ9" s="10">
        <f>IF($A9="","",COUNTIF($D9:$AH9,"HD"))</f>
        <v/>
      </c>
      <c r="AK9" s="10">
        <f>IF($A9="","",COUNTIF($D9:$AH9,"A"))</f>
        <v/>
      </c>
      <c r="AL9" s="10">
        <f>IF($A9="","",COUNTIF($D9:$AH9,"CL")+COUNTIF($D9:$AH9,"SL")+COUNTIF($D9:$AH9,"EL"))</f>
        <v/>
      </c>
      <c r="AM9" s="10">
        <f>IF($A9="","",COUNTIF($D9:$AH9,"WO"))</f>
        <v/>
      </c>
      <c r="AN9" s="10">
        <f>IF($A9="","",COUNTIF($D9:$AH9,"H"))</f>
        <v/>
      </c>
      <c r="AO9" s="10">
        <f>IF($A9="","",SUMPRODUCT(COUNTIF($D9:$AH9,Lists!$A$4:$A$11),Lists!$C$4:$C$11))</f>
        <v/>
      </c>
    </row>
    <row r="10">
      <c r="A10" s="10">
        <f>IF(Employees!A10="","",Employees!A10)</f>
        <v/>
      </c>
      <c r="B10" s="10">
        <f>IF(A10="","",IFERROR(INDEX(Employees!$B$5:$B$104,MATCH(A10,Employees!$A$5:$A$104,0)),""))</f>
        <v/>
      </c>
      <c r="C10" s="10">
        <f>IF(A10="","",IFERROR(INDEX(Employees!$C$5:$C$104,MATCH(A10,Employees!$A$5:$A$104,0)),""))</f>
        <v/>
      </c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  <c r="V10" s="11" t="n"/>
      <c r="W10" s="11" t="n"/>
      <c r="X10" s="11" t="n"/>
      <c r="Y10" s="11" t="n"/>
      <c r="Z10" s="11" t="n"/>
      <c r="AA10" s="11" t="n"/>
      <c r="AB10" s="11" t="n"/>
      <c r="AC10" s="11" t="n"/>
      <c r="AD10" s="11" t="n"/>
      <c r="AE10" s="11" t="n"/>
      <c r="AF10" s="11" t="n"/>
      <c r="AG10" s="11" t="n"/>
      <c r="AH10" s="11" t="n"/>
      <c r="AI10" s="10">
        <f>IF($A10="","",COUNTIF($D10:$AH10,"P"))</f>
        <v/>
      </c>
      <c r="AJ10" s="10">
        <f>IF($A10="","",COUNTIF($D10:$AH10,"HD"))</f>
        <v/>
      </c>
      <c r="AK10" s="10">
        <f>IF($A10="","",COUNTIF($D10:$AH10,"A"))</f>
        <v/>
      </c>
      <c r="AL10" s="10">
        <f>IF($A10="","",COUNTIF($D10:$AH10,"CL")+COUNTIF($D10:$AH10,"SL")+COUNTIF($D10:$AH10,"EL"))</f>
        <v/>
      </c>
      <c r="AM10" s="10">
        <f>IF($A10="","",COUNTIF($D10:$AH10,"WO"))</f>
        <v/>
      </c>
      <c r="AN10" s="10">
        <f>IF($A10="","",COUNTIF($D10:$AH10,"H"))</f>
        <v/>
      </c>
      <c r="AO10" s="10">
        <f>IF($A10="","",SUMPRODUCT(COUNTIF($D10:$AH10,Lists!$A$4:$A$11),Lists!$C$4:$C$11))</f>
        <v/>
      </c>
    </row>
    <row r="11">
      <c r="A11" s="10">
        <f>IF(Employees!A11="","",Employees!A11)</f>
        <v/>
      </c>
      <c r="B11" s="10">
        <f>IF(A11="","",IFERROR(INDEX(Employees!$B$5:$B$104,MATCH(A11,Employees!$A$5:$A$104,0)),""))</f>
        <v/>
      </c>
      <c r="C11" s="10">
        <f>IF(A11="","",IFERROR(INDEX(Employees!$C$5:$C$104,MATCH(A11,Employees!$A$5:$A$104,0)),""))</f>
        <v/>
      </c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1" t="n"/>
      <c r="AI11" s="10">
        <f>IF($A11="","",COUNTIF($D11:$AH11,"P"))</f>
        <v/>
      </c>
      <c r="AJ11" s="10">
        <f>IF($A11="","",COUNTIF($D11:$AH11,"HD"))</f>
        <v/>
      </c>
      <c r="AK11" s="10">
        <f>IF($A11="","",COUNTIF($D11:$AH11,"A"))</f>
        <v/>
      </c>
      <c r="AL11" s="10">
        <f>IF($A11="","",COUNTIF($D11:$AH11,"CL")+COUNTIF($D11:$AH11,"SL")+COUNTIF($D11:$AH11,"EL"))</f>
        <v/>
      </c>
      <c r="AM11" s="10">
        <f>IF($A11="","",COUNTIF($D11:$AH11,"WO"))</f>
        <v/>
      </c>
      <c r="AN11" s="10">
        <f>IF($A11="","",COUNTIF($D11:$AH11,"H"))</f>
        <v/>
      </c>
      <c r="AO11" s="10">
        <f>IF($A11="","",SUMPRODUCT(COUNTIF($D11:$AH11,Lists!$A$4:$A$11),Lists!$C$4:$C$11))</f>
        <v/>
      </c>
    </row>
    <row r="12">
      <c r="A12" s="10">
        <f>IF(Employees!A12="","",Employees!A12)</f>
        <v/>
      </c>
      <c r="B12" s="10">
        <f>IF(A12="","",IFERROR(INDEX(Employees!$B$5:$B$104,MATCH(A12,Employees!$A$5:$A$104,0)),""))</f>
        <v/>
      </c>
      <c r="C12" s="10">
        <f>IF(A12="","",IFERROR(INDEX(Employees!$C$5:$C$104,MATCH(A12,Employees!$A$5:$A$104,0)),""))</f>
        <v/>
      </c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  <c r="Y12" s="11" t="n"/>
      <c r="Z12" s="11" t="n"/>
      <c r="AA12" s="11" t="n"/>
      <c r="AB12" s="11" t="n"/>
      <c r="AC12" s="11" t="n"/>
      <c r="AD12" s="11" t="n"/>
      <c r="AE12" s="11" t="n"/>
      <c r="AF12" s="11" t="n"/>
      <c r="AG12" s="11" t="n"/>
      <c r="AH12" s="11" t="n"/>
      <c r="AI12" s="10">
        <f>IF($A12="","",COUNTIF($D12:$AH12,"P"))</f>
        <v/>
      </c>
      <c r="AJ12" s="10">
        <f>IF($A12="","",COUNTIF($D12:$AH12,"HD"))</f>
        <v/>
      </c>
      <c r="AK12" s="10">
        <f>IF($A12="","",COUNTIF($D12:$AH12,"A"))</f>
        <v/>
      </c>
      <c r="AL12" s="10">
        <f>IF($A12="","",COUNTIF($D12:$AH12,"CL")+COUNTIF($D12:$AH12,"SL")+COUNTIF($D12:$AH12,"EL"))</f>
        <v/>
      </c>
      <c r="AM12" s="10">
        <f>IF($A12="","",COUNTIF($D12:$AH12,"WO"))</f>
        <v/>
      </c>
      <c r="AN12" s="10">
        <f>IF($A12="","",COUNTIF($D12:$AH12,"H"))</f>
        <v/>
      </c>
      <c r="AO12" s="10">
        <f>IF($A12="","",SUMPRODUCT(COUNTIF($D12:$AH12,Lists!$A$4:$A$11),Lists!$C$4:$C$11))</f>
        <v/>
      </c>
    </row>
    <row r="13">
      <c r="A13" s="10">
        <f>IF(Employees!A13="","",Employees!A13)</f>
        <v/>
      </c>
      <c r="B13" s="10">
        <f>IF(A13="","",IFERROR(INDEX(Employees!$B$5:$B$104,MATCH(A13,Employees!$A$5:$A$104,0)),""))</f>
        <v/>
      </c>
      <c r="C13" s="10">
        <f>IF(A13="","",IFERROR(INDEX(Employees!$C$5:$C$104,MATCH(A13,Employees!$A$5:$A$104,0)),""))</f>
        <v/>
      </c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1" t="n"/>
      <c r="V13" s="11" t="n"/>
      <c r="W13" s="11" t="n"/>
      <c r="X13" s="11" t="n"/>
      <c r="Y13" s="11" t="n"/>
      <c r="Z13" s="11" t="n"/>
      <c r="AA13" s="11" t="n"/>
      <c r="AB13" s="11" t="n"/>
      <c r="AC13" s="11" t="n"/>
      <c r="AD13" s="11" t="n"/>
      <c r="AE13" s="11" t="n"/>
      <c r="AF13" s="11" t="n"/>
      <c r="AG13" s="11" t="n"/>
      <c r="AH13" s="11" t="n"/>
      <c r="AI13" s="10">
        <f>IF($A13="","",COUNTIF($D13:$AH13,"P"))</f>
        <v/>
      </c>
      <c r="AJ13" s="10">
        <f>IF($A13="","",COUNTIF($D13:$AH13,"HD"))</f>
        <v/>
      </c>
      <c r="AK13" s="10">
        <f>IF($A13="","",COUNTIF($D13:$AH13,"A"))</f>
        <v/>
      </c>
      <c r="AL13" s="10">
        <f>IF($A13="","",COUNTIF($D13:$AH13,"CL")+COUNTIF($D13:$AH13,"SL")+COUNTIF($D13:$AH13,"EL"))</f>
        <v/>
      </c>
      <c r="AM13" s="10">
        <f>IF($A13="","",COUNTIF($D13:$AH13,"WO"))</f>
        <v/>
      </c>
      <c r="AN13" s="10">
        <f>IF($A13="","",COUNTIF($D13:$AH13,"H"))</f>
        <v/>
      </c>
      <c r="AO13" s="10">
        <f>IF($A13="","",SUMPRODUCT(COUNTIF($D13:$AH13,Lists!$A$4:$A$11),Lists!$C$4:$C$11))</f>
        <v/>
      </c>
    </row>
    <row r="14">
      <c r="A14" s="10">
        <f>IF(Employees!A14="","",Employees!A14)</f>
        <v/>
      </c>
      <c r="B14" s="10">
        <f>IF(A14="","",IFERROR(INDEX(Employees!$B$5:$B$104,MATCH(A14,Employees!$A$5:$A$104,0)),""))</f>
        <v/>
      </c>
      <c r="C14" s="10">
        <f>IF(A14="","",IFERROR(INDEX(Employees!$C$5:$C$104,MATCH(A14,Employees!$A$5:$A$104,0)),""))</f>
        <v/>
      </c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  <c r="V14" s="11" t="n"/>
      <c r="W14" s="11" t="n"/>
      <c r="X14" s="11" t="n"/>
      <c r="Y14" s="11" t="n"/>
      <c r="Z14" s="11" t="n"/>
      <c r="AA14" s="11" t="n"/>
      <c r="AB14" s="11" t="n"/>
      <c r="AC14" s="11" t="n"/>
      <c r="AD14" s="11" t="n"/>
      <c r="AE14" s="11" t="n"/>
      <c r="AF14" s="11" t="n"/>
      <c r="AG14" s="11" t="n"/>
      <c r="AH14" s="11" t="n"/>
      <c r="AI14" s="10">
        <f>IF($A14="","",COUNTIF($D14:$AH14,"P"))</f>
        <v/>
      </c>
      <c r="AJ14" s="10">
        <f>IF($A14="","",COUNTIF($D14:$AH14,"HD"))</f>
        <v/>
      </c>
      <c r="AK14" s="10">
        <f>IF($A14="","",COUNTIF($D14:$AH14,"A"))</f>
        <v/>
      </c>
      <c r="AL14" s="10">
        <f>IF($A14="","",COUNTIF($D14:$AH14,"CL")+COUNTIF($D14:$AH14,"SL")+COUNTIF($D14:$AH14,"EL"))</f>
        <v/>
      </c>
      <c r="AM14" s="10">
        <f>IF($A14="","",COUNTIF($D14:$AH14,"WO"))</f>
        <v/>
      </c>
      <c r="AN14" s="10">
        <f>IF($A14="","",COUNTIF($D14:$AH14,"H"))</f>
        <v/>
      </c>
      <c r="AO14" s="10">
        <f>IF($A14="","",SUMPRODUCT(COUNTIF($D14:$AH14,Lists!$A$4:$A$11),Lists!$C$4:$C$11))</f>
        <v/>
      </c>
    </row>
    <row r="15">
      <c r="A15" s="10">
        <f>IF(Employees!A15="","",Employees!A15)</f>
        <v/>
      </c>
      <c r="B15" s="10">
        <f>IF(A15="","",IFERROR(INDEX(Employees!$B$5:$B$104,MATCH(A15,Employees!$A$5:$A$104,0)),""))</f>
        <v/>
      </c>
      <c r="C15" s="10">
        <f>IF(A15="","",IFERROR(INDEX(Employees!$C$5:$C$104,MATCH(A15,Employees!$A$5:$A$104,0)),""))</f>
        <v/>
      </c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  <c r="AB15" s="11" t="n"/>
      <c r="AC15" s="11" t="n"/>
      <c r="AD15" s="11" t="n"/>
      <c r="AE15" s="11" t="n"/>
      <c r="AF15" s="11" t="n"/>
      <c r="AG15" s="11" t="n"/>
      <c r="AH15" s="11" t="n"/>
      <c r="AI15" s="10">
        <f>IF($A15="","",COUNTIF($D15:$AH15,"P"))</f>
        <v/>
      </c>
      <c r="AJ15" s="10">
        <f>IF($A15="","",COUNTIF($D15:$AH15,"HD"))</f>
        <v/>
      </c>
      <c r="AK15" s="10">
        <f>IF($A15="","",COUNTIF($D15:$AH15,"A"))</f>
        <v/>
      </c>
      <c r="AL15" s="10">
        <f>IF($A15="","",COUNTIF($D15:$AH15,"CL")+COUNTIF($D15:$AH15,"SL")+COUNTIF($D15:$AH15,"EL"))</f>
        <v/>
      </c>
      <c r="AM15" s="10">
        <f>IF($A15="","",COUNTIF($D15:$AH15,"WO"))</f>
        <v/>
      </c>
      <c r="AN15" s="10">
        <f>IF($A15="","",COUNTIF($D15:$AH15,"H"))</f>
        <v/>
      </c>
      <c r="AO15" s="10">
        <f>IF($A15="","",SUMPRODUCT(COUNTIF($D15:$AH15,Lists!$A$4:$A$11),Lists!$C$4:$C$11))</f>
        <v/>
      </c>
    </row>
    <row r="16">
      <c r="A16" s="10">
        <f>IF(Employees!A16="","",Employees!A16)</f>
        <v/>
      </c>
      <c r="B16" s="10">
        <f>IF(A16="","",IFERROR(INDEX(Employees!$B$5:$B$104,MATCH(A16,Employees!$A$5:$A$104,0)),""))</f>
        <v/>
      </c>
      <c r="C16" s="10">
        <f>IF(A16="","",IFERROR(INDEX(Employees!$C$5:$C$104,MATCH(A16,Employees!$A$5:$A$104,0)),""))</f>
        <v/>
      </c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11" t="n"/>
      <c r="W16" s="11" t="n"/>
      <c r="X16" s="11" t="n"/>
      <c r="Y16" s="11" t="n"/>
      <c r="Z16" s="11" t="n"/>
      <c r="AA16" s="11" t="n"/>
      <c r="AB16" s="11" t="n"/>
      <c r="AC16" s="11" t="n"/>
      <c r="AD16" s="11" t="n"/>
      <c r="AE16" s="11" t="n"/>
      <c r="AF16" s="11" t="n"/>
      <c r="AG16" s="11" t="n"/>
      <c r="AH16" s="11" t="n"/>
      <c r="AI16" s="10">
        <f>IF($A16="","",COUNTIF($D16:$AH16,"P"))</f>
        <v/>
      </c>
      <c r="AJ16" s="10">
        <f>IF($A16="","",COUNTIF($D16:$AH16,"HD"))</f>
        <v/>
      </c>
      <c r="AK16" s="10">
        <f>IF($A16="","",COUNTIF($D16:$AH16,"A"))</f>
        <v/>
      </c>
      <c r="AL16" s="10">
        <f>IF($A16="","",COUNTIF($D16:$AH16,"CL")+COUNTIF($D16:$AH16,"SL")+COUNTIF($D16:$AH16,"EL"))</f>
        <v/>
      </c>
      <c r="AM16" s="10">
        <f>IF($A16="","",COUNTIF($D16:$AH16,"WO"))</f>
        <v/>
      </c>
      <c r="AN16" s="10">
        <f>IF($A16="","",COUNTIF($D16:$AH16,"H"))</f>
        <v/>
      </c>
      <c r="AO16" s="10">
        <f>IF($A16="","",SUMPRODUCT(COUNTIF($D16:$AH16,Lists!$A$4:$A$11),Lists!$C$4:$C$11))</f>
        <v/>
      </c>
    </row>
    <row r="17">
      <c r="A17" s="10">
        <f>IF(Employees!A17="","",Employees!A17)</f>
        <v/>
      </c>
      <c r="B17" s="10">
        <f>IF(A17="","",IFERROR(INDEX(Employees!$B$5:$B$104,MATCH(A17,Employees!$A$5:$A$104,0)),""))</f>
        <v/>
      </c>
      <c r="C17" s="10">
        <f>IF(A17="","",IFERROR(INDEX(Employees!$C$5:$C$104,MATCH(A17,Employees!$A$5:$A$104,0)),""))</f>
        <v/>
      </c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  <c r="AE17" s="11" t="n"/>
      <c r="AF17" s="11" t="n"/>
      <c r="AG17" s="11" t="n"/>
      <c r="AH17" s="11" t="n"/>
      <c r="AI17" s="10">
        <f>IF($A17="","",COUNTIF($D17:$AH17,"P"))</f>
        <v/>
      </c>
      <c r="AJ17" s="10">
        <f>IF($A17="","",COUNTIF($D17:$AH17,"HD"))</f>
        <v/>
      </c>
      <c r="AK17" s="10">
        <f>IF($A17="","",COUNTIF($D17:$AH17,"A"))</f>
        <v/>
      </c>
      <c r="AL17" s="10">
        <f>IF($A17="","",COUNTIF($D17:$AH17,"CL")+COUNTIF($D17:$AH17,"SL")+COUNTIF($D17:$AH17,"EL"))</f>
        <v/>
      </c>
      <c r="AM17" s="10">
        <f>IF($A17="","",COUNTIF($D17:$AH17,"WO"))</f>
        <v/>
      </c>
      <c r="AN17" s="10">
        <f>IF($A17="","",COUNTIF($D17:$AH17,"H"))</f>
        <v/>
      </c>
      <c r="AO17" s="10">
        <f>IF($A17="","",SUMPRODUCT(COUNTIF($D17:$AH17,Lists!$A$4:$A$11),Lists!$C$4:$C$11))</f>
        <v/>
      </c>
    </row>
    <row r="18">
      <c r="A18" s="10">
        <f>IF(Employees!A18="","",Employees!A18)</f>
        <v/>
      </c>
      <c r="B18" s="10">
        <f>IF(A18="","",IFERROR(INDEX(Employees!$B$5:$B$104,MATCH(A18,Employees!$A$5:$A$104,0)),""))</f>
        <v/>
      </c>
      <c r="C18" s="10">
        <f>IF(A18="","",IFERROR(INDEX(Employees!$C$5:$C$104,MATCH(A18,Employees!$A$5:$A$104,0)),""))</f>
        <v/>
      </c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1" t="n"/>
      <c r="U18" s="11" t="n"/>
      <c r="V18" s="11" t="n"/>
      <c r="W18" s="11" t="n"/>
      <c r="X18" s="11" t="n"/>
      <c r="Y18" s="11" t="n"/>
      <c r="Z18" s="11" t="n"/>
      <c r="AA18" s="11" t="n"/>
      <c r="AB18" s="11" t="n"/>
      <c r="AC18" s="11" t="n"/>
      <c r="AD18" s="11" t="n"/>
      <c r="AE18" s="11" t="n"/>
      <c r="AF18" s="11" t="n"/>
      <c r="AG18" s="11" t="n"/>
      <c r="AH18" s="11" t="n"/>
      <c r="AI18" s="10">
        <f>IF($A18="","",COUNTIF($D18:$AH18,"P"))</f>
        <v/>
      </c>
      <c r="AJ18" s="10">
        <f>IF($A18="","",COUNTIF($D18:$AH18,"HD"))</f>
        <v/>
      </c>
      <c r="AK18" s="10">
        <f>IF($A18="","",COUNTIF($D18:$AH18,"A"))</f>
        <v/>
      </c>
      <c r="AL18" s="10">
        <f>IF($A18="","",COUNTIF($D18:$AH18,"CL")+COUNTIF($D18:$AH18,"SL")+COUNTIF($D18:$AH18,"EL"))</f>
        <v/>
      </c>
      <c r="AM18" s="10">
        <f>IF($A18="","",COUNTIF($D18:$AH18,"WO"))</f>
        <v/>
      </c>
      <c r="AN18" s="10">
        <f>IF($A18="","",COUNTIF($D18:$AH18,"H"))</f>
        <v/>
      </c>
      <c r="AO18" s="10">
        <f>IF($A18="","",SUMPRODUCT(COUNTIF($D18:$AH18,Lists!$A$4:$A$11),Lists!$C$4:$C$11))</f>
        <v/>
      </c>
    </row>
    <row r="19">
      <c r="A19" s="10">
        <f>IF(Employees!A19="","",Employees!A19)</f>
        <v/>
      </c>
      <c r="B19" s="10">
        <f>IF(A19="","",IFERROR(INDEX(Employees!$B$5:$B$104,MATCH(A19,Employees!$A$5:$A$104,0)),""))</f>
        <v/>
      </c>
      <c r="C19" s="10">
        <f>IF(A19="","",IFERROR(INDEX(Employees!$C$5:$C$104,MATCH(A19,Employees!$A$5:$A$104,0)),""))</f>
        <v/>
      </c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  <c r="Y19" s="11" t="n"/>
      <c r="Z19" s="11" t="n"/>
      <c r="AA19" s="11" t="n"/>
      <c r="AB19" s="11" t="n"/>
      <c r="AC19" s="11" t="n"/>
      <c r="AD19" s="11" t="n"/>
      <c r="AE19" s="11" t="n"/>
      <c r="AF19" s="11" t="n"/>
      <c r="AG19" s="11" t="n"/>
      <c r="AH19" s="11" t="n"/>
      <c r="AI19" s="10">
        <f>IF($A19="","",COUNTIF($D19:$AH19,"P"))</f>
        <v/>
      </c>
      <c r="AJ19" s="10">
        <f>IF($A19="","",COUNTIF($D19:$AH19,"HD"))</f>
        <v/>
      </c>
      <c r="AK19" s="10">
        <f>IF($A19="","",COUNTIF($D19:$AH19,"A"))</f>
        <v/>
      </c>
      <c r="AL19" s="10">
        <f>IF($A19="","",COUNTIF($D19:$AH19,"CL")+COUNTIF($D19:$AH19,"SL")+COUNTIF($D19:$AH19,"EL"))</f>
        <v/>
      </c>
      <c r="AM19" s="10">
        <f>IF($A19="","",COUNTIF($D19:$AH19,"WO"))</f>
        <v/>
      </c>
      <c r="AN19" s="10">
        <f>IF($A19="","",COUNTIF($D19:$AH19,"H"))</f>
        <v/>
      </c>
      <c r="AO19" s="10">
        <f>IF($A19="","",SUMPRODUCT(COUNTIF($D19:$AH19,Lists!$A$4:$A$11),Lists!$C$4:$C$11))</f>
        <v/>
      </c>
    </row>
    <row r="20">
      <c r="A20" s="10">
        <f>IF(Employees!A20="","",Employees!A20)</f>
        <v/>
      </c>
      <c r="B20" s="10">
        <f>IF(A20="","",IFERROR(INDEX(Employees!$B$5:$B$104,MATCH(A20,Employees!$A$5:$A$104,0)),""))</f>
        <v/>
      </c>
      <c r="C20" s="10">
        <f>IF(A20="","",IFERROR(INDEX(Employees!$C$5:$C$104,MATCH(A20,Employees!$A$5:$A$104,0)),""))</f>
        <v/>
      </c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  <c r="T20" s="11" t="n"/>
      <c r="U20" s="11" t="n"/>
      <c r="V20" s="11" t="n"/>
      <c r="W20" s="11" t="n"/>
      <c r="X20" s="11" t="n"/>
      <c r="Y20" s="11" t="n"/>
      <c r="Z20" s="11" t="n"/>
      <c r="AA20" s="11" t="n"/>
      <c r="AB20" s="11" t="n"/>
      <c r="AC20" s="11" t="n"/>
      <c r="AD20" s="11" t="n"/>
      <c r="AE20" s="11" t="n"/>
      <c r="AF20" s="11" t="n"/>
      <c r="AG20" s="11" t="n"/>
      <c r="AH20" s="11" t="n"/>
      <c r="AI20" s="10">
        <f>IF($A20="","",COUNTIF($D20:$AH20,"P"))</f>
        <v/>
      </c>
      <c r="AJ20" s="10">
        <f>IF($A20="","",COUNTIF($D20:$AH20,"HD"))</f>
        <v/>
      </c>
      <c r="AK20" s="10">
        <f>IF($A20="","",COUNTIF($D20:$AH20,"A"))</f>
        <v/>
      </c>
      <c r="AL20" s="10">
        <f>IF($A20="","",COUNTIF($D20:$AH20,"CL")+COUNTIF($D20:$AH20,"SL")+COUNTIF($D20:$AH20,"EL"))</f>
        <v/>
      </c>
      <c r="AM20" s="10">
        <f>IF($A20="","",COUNTIF($D20:$AH20,"WO"))</f>
        <v/>
      </c>
      <c r="AN20" s="10">
        <f>IF($A20="","",COUNTIF($D20:$AH20,"H"))</f>
        <v/>
      </c>
      <c r="AO20" s="10">
        <f>IF($A20="","",SUMPRODUCT(COUNTIF($D20:$AH20,Lists!$A$4:$A$11),Lists!$C$4:$C$11))</f>
        <v/>
      </c>
    </row>
    <row r="21">
      <c r="A21" s="10">
        <f>IF(Employees!A21="","",Employees!A21)</f>
        <v/>
      </c>
      <c r="B21" s="10">
        <f>IF(A21="","",IFERROR(INDEX(Employees!$B$5:$B$104,MATCH(A21,Employees!$A$5:$A$104,0)),""))</f>
        <v/>
      </c>
      <c r="C21" s="10">
        <f>IF(A21="","",IFERROR(INDEX(Employees!$C$5:$C$104,MATCH(A21,Employees!$A$5:$A$104,0)),""))</f>
        <v/>
      </c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  <c r="U21" s="11" t="n"/>
      <c r="V21" s="11" t="n"/>
      <c r="W21" s="11" t="n"/>
      <c r="X21" s="11" t="n"/>
      <c r="Y21" s="11" t="n"/>
      <c r="Z21" s="11" t="n"/>
      <c r="AA21" s="11" t="n"/>
      <c r="AB21" s="11" t="n"/>
      <c r="AC21" s="11" t="n"/>
      <c r="AD21" s="11" t="n"/>
      <c r="AE21" s="11" t="n"/>
      <c r="AF21" s="11" t="n"/>
      <c r="AG21" s="11" t="n"/>
      <c r="AH21" s="11" t="n"/>
      <c r="AI21" s="10">
        <f>IF($A21="","",COUNTIF($D21:$AH21,"P"))</f>
        <v/>
      </c>
      <c r="AJ21" s="10">
        <f>IF($A21="","",COUNTIF($D21:$AH21,"HD"))</f>
        <v/>
      </c>
      <c r="AK21" s="10">
        <f>IF($A21="","",COUNTIF($D21:$AH21,"A"))</f>
        <v/>
      </c>
      <c r="AL21" s="10">
        <f>IF($A21="","",COUNTIF($D21:$AH21,"CL")+COUNTIF($D21:$AH21,"SL")+COUNTIF($D21:$AH21,"EL"))</f>
        <v/>
      </c>
      <c r="AM21" s="10">
        <f>IF($A21="","",COUNTIF($D21:$AH21,"WO"))</f>
        <v/>
      </c>
      <c r="AN21" s="10">
        <f>IF($A21="","",COUNTIF($D21:$AH21,"H"))</f>
        <v/>
      </c>
      <c r="AO21" s="10">
        <f>IF($A21="","",SUMPRODUCT(COUNTIF($D21:$AH21,Lists!$A$4:$A$11),Lists!$C$4:$C$11))</f>
        <v/>
      </c>
    </row>
    <row r="22">
      <c r="A22" s="10">
        <f>IF(Employees!A22="","",Employees!A22)</f>
        <v/>
      </c>
      <c r="B22" s="10">
        <f>IF(A22="","",IFERROR(INDEX(Employees!$B$5:$B$104,MATCH(A22,Employees!$A$5:$A$104,0)),""))</f>
        <v/>
      </c>
      <c r="C22" s="10">
        <f>IF(A22="","",IFERROR(INDEX(Employees!$C$5:$C$104,MATCH(A22,Employees!$A$5:$A$104,0)),""))</f>
        <v/>
      </c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T22" s="11" t="n"/>
      <c r="U22" s="11" t="n"/>
      <c r="V22" s="11" t="n"/>
      <c r="W22" s="11" t="n"/>
      <c r="X22" s="11" t="n"/>
      <c r="Y22" s="11" t="n"/>
      <c r="Z22" s="11" t="n"/>
      <c r="AA22" s="11" t="n"/>
      <c r="AB22" s="11" t="n"/>
      <c r="AC22" s="11" t="n"/>
      <c r="AD22" s="11" t="n"/>
      <c r="AE22" s="11" t="n"/>
      <c r="AF22" s="11" t="n"/>
      <c r="AG22" s="11" t="n"/>
      <c r="AH22" s="11" t="n"/>
      <c r="AI22" s="10">
        <f>IF($A22="","",COUNTIF($D22:$AH22,"P"))</f>
        <v/>
      </c>
      <c r="AJ22" s="10">
        <f>IF($A22="","",COUNTIF($D22:$AH22,"HD"))</f>
        <v/>
      </c>
      <c r="AK22" s="10">
        <f>IF($A22="","",COUNTIF($D22:$AH22,"A"))</f>
        <v/>
      </c>
      <c r="AL22" s="10">
        <f>IF($A22="","",COUNTIF($D22:$AH22,"CL")+COUNTIF($D22:$AH22,"SL")+COUNTIF($D22:$AH22,"EL"))</f>
        <v/>
      </c>
      <c r="AM22" s="10">
        <f>IF($A22="","",COUNTIF($D22:$AH22,"WO"))</f>
        <v/>
      </c>
      <c r="AN22" s="10">
        <f>IF($A22="","",COUNTIF($D22:$AH22,"H"))</f>
        <v/>
      </c>
      <c r="AO22" s="10">
        <f>IF($A22="","",SUMPRODUCT(COUNTIF($D22:$AH22,Lists!$A$4:$A$11),Lists!$C$4:$C$11))</f>
        <v/>
      </c>
    </row>
    <row r="23">
      <c r="A23" s="10">
        <f>IF(Employees!A23="","",Employees!A23)</f>
        <v/>
      </c>
      <c r="B23" s="10">
        <f>IF(A23="","",IFERROR(INDEX(Employees!$B$5:$B$104,MATCH(A23,Employees!$A$5:$A$104,0)),""))</f>
        <v/>
      </c>
      <c r="C23" s="10">
        <f>IF(A23="","",IFERROR(INDEX(Employees!$C$5:$C$104,MATCH(A23,Employees!$A$5:$A$104,0)),""))</f>
        <v/>
      </c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11" t="n"/>
      <c r="T23" s="11" t="n"/>
      <c r="U23" s="11" t="n"/>
      <c r="V23" s="11" t="n"/>
      <c r="W23" s="11" t="n"/>
      <c r="X23" s="11" t="n"/>
      <c r="Y23" s="11" t="n"/>
      <c r="Z23" s="11" t="n"/>
      <c r="AA23" s="11" t="n"/>
      <c r="AB23" s="11" t="n"/>
      <c r="AC23" s="11" t="n"/>
      <c r="AD23" s="11" t="n"/>
      <c r="AE23" s="11" t="n"/>
      <c r="AF23" s="11" t="n"/>
      <c r="AG23" s="11" t="n"/>
      <c r="AH23" s="11" t="n"/>
      <c r="AI23" s="10">
        <f>IF($A23="","",COUNTIF($D23:$AH23,"P"))</f>
        <v/>
      </c>
      <c r="AJ23" s="10">
        <f>IF($A23="","",COUNTIF($D23:$AH23,"HD"))</f>
        <v/>
      </c>
      <c r="AK23" s="10">
        <f>IF($A23="","",COUNTIF($D23:$AH23,"A"))</f>
        <v/>
      </c>
      <c r="AL23" s="10">
        <f>IF($A23="","",COUNTIF($D23:$AH23,"CL")+COUNTIF($D23:$AH23,"SL")+COUNTIF($D23:$AH23,"EL"))</f>
        <v/>
      </c>
      <c r="AM23" s="10">
        <f>IF($A23="","",COUNTIF($D23:$AH23,"WO"))</f>
        <v/>
      </c>
      <c r="AN23" s="10">
        <f>IF($A23="","",COUNTIF($D23:$AH23,"H"))</f>
        <v/>
      </c>
      <c r="AO23" s="10">
        <f>IF($A23="","",SUMPRODUCT(COUNTIF($D23:$AH23,Lists!$A$4:$A$11),Lists!$C$4:$C$11))</f>
        <v/>
      </c>
    </row>
    <row r="24">
      <c r="A24" s="10">
        <f>IF(Employees!A24="","",Employees!A24)</f>
        <v/>
      </c>
      <c r="B24" s="10">
        <f>IF(A24="","",IFERROR(INDEX(Employees!$B$5:$B$104,MATCH(A24,Employees!$A$5:$A$104,0)),""))</f>
        <v/>
      </c>
      <c r="C24" s="10">
        <f>IF(A24="","",IFERROR(INDEX(Employees!$C$5:$C$104,MATCH(A24,Employees!$A$5:$A$104,0)),""))</f>
        <v/>
      </c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1" t="n"/>
      <c r="O24" s="11" t="n"/>
      <c r="P24" s="11" t="n"/>
      <c r="Q24" s="11" t="n"/>
      <c r="R24" s="11" t="n"/>
      <c r="S24" s="11" t="n"/>
      <c r="T24" s="11" t="n"/>
      <c r="U24" s="11" t="n"/>
      <c r="V24" s="11" t="n"/>
      <c r="W24" s="11" t="n"/>
      <c r="X24" s="11" t="n"/>
      <c r="Y24" s="11" t="n"/>
      <c r="Z24" s="11" t="n"/>
      <c r="AA24" s="11" t="n"/>
      <c r="AB24" s="11" t="n"/>
      <c r="AC24" s="11" t="n"/>
      <c r="AD24" s="11" t="n"/>
      <c r="AE24" s="11" t="n"/>
      <c r="AF24" s="11" t="n"/>
      <c r="AG24" s="11" t="n"/>
      <c r="AH24" s="11" t="n"/>
      <c r="AI24" s="10">
        <f>IF($A24="","",COUNTIF($D24:$AH24,"P"))</f>
        <v/>
      </c>
      <c r="AJ24" s="10">
        <f>IF($A24="","",COUNTIF($D24:$AH24,"HD"))</f>
        <v/>
      </c>
      <c r="AK24" s="10">
        <f>IF($A24="","",COUNTIF($D24:$AH24,"A"))</f>
        <v/>
      </c>
      <c r="AL24" s="10">
        <f>IF($A24="","",COUNTIF($D24:$AH24,"CL")+COUNTIF($D24:$AH24,"SL")+COUNTIF($D24:$AH24,"EL"))</f>
        <v/>
      </c>
      <c r="AM24" s="10">
        <f>IF($A24="","",COUNTIF($D24:$AH24,"WO"))</f>
        <v/>
      </c>
      <c r="AN24" s="10">
        <f>IF($A24="","",COUNTIF($D24:$AH24,"H"))</f>
        <v/>
      </c>
      <c r="AO24" s="10">
        <f>IF($A24="","",SUMPRODUCT(COUNTIF($D24:$AH24,Lists!$A$4:$A$11),Lists!$C$4:$C$11))</f>
        <v/>
      </c>
    </row>
    <row r="25">
      <c r="A25" s="10">
        <f>IF(Employees!A25="","",Employees!A25)</f>
        <v/>
      </c>
      <c r="B25" s="10">
        <f>IF(A25="","",IFERROR(INDEX(Employees!$B$5:$B$104,MATCH(A25,Employees!$A$5:$A$104,0)),""))</f>
        <v/>
      </c>
      <c r="C25" s="10">
        <f>IF(A25="","",IFERROR(INDEX(Employees!$C$5:$C$104,MATCH(A25,Employees!$A$5:$A$104,0)),""))</f>
        <v/>
      </c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1" t="n"/>
      <c r="O25" s="11" t="n"/>
      <c r="P25" s="11" t="n"/>
      <c r="Q25" s="11" t="n"/>
      <c r="R25" s="11" t="n"/>
      <c r="S25" s="11" t="n"/>
      <c r="T25" s="11" t="n"/>
      <c r="U25" s="11" t="n"/>
      <c r="V25" s="11" t="n"/>
      <c r="W25" s="11" t="n"/>
      <c r="X25" s="11" t="n"/>
      <c r="Y25" s="11" t="n"/>
      <c r="Z25" s="11" t="n"/>
      <c r="AA25" s="11" t="n"/>
      <c r="AB25" s="11" t="n"/>
      <c r="AC25" s="11" t="n"/>
      <c r="AD25" s="11" t="n"/>
      <c r="AE25" s="11" t="n"/>
      <c r="AF25" s="11" t="n"/>
      <c r="AG25" s="11" t="n"/>
      <c r="AH25" s="11" t="n"/>
      <c r="AI25" s="10">
        <f>IF($A25="","",COUNTIF($D25:$AH25,"P"))</f>
        <v/>
      </c>
      <c r="AJ25" s="10">
        <f>IF($A25="","",COUNTIF($D25:$AH25,"HD"))</f>
        <v/>
      </c>
      <c r="AK25" s="10">
        <f>IF($A25="","",COUNTIF($D25:$AH25,"A"))</f>
        <v/>
      </c>
      <c r="AL25" s="10">
        <f>IF($A25="","",COUNTIF($D25:$AH25,"CL")+COUNTIF($D25:$AH25,"SL")+COUNTIF($D25:$AH25,"EL"))</f>
        <v/>
      </c>
      <c r="AM25" s="10">
        <f>IF($A25="","",COUNTIF($D25:$AH25,"WO"))</f>
        <v/>
      </c>
      <c r="AN25" s="10">
        <f>IF($A25="","",COUNTIF($D25:$AH25,"H"))</f>
        <v/>
      </c>
      <c r="AO25" s="10">
        <f>IF($A25="","",SUMPRODUCT(COUNTIF($D25:$AH25,Lists!$A$4:$A$11),Lists!$C$4:$C$11))</f>
        <v/>
      </c>
    </row>
    <row r="26">
      <c r="A26" s="10">
        <f>IF(Employees!A26="","",Employees!A26)</f>
        <v/>
      </c>
      <c r="B26" s="10">
        <f>IF(A26="","",IFERROR(INDEX(Employees!$B$5:$B$104,MATCH(A26,Employees!$A$5:$A$104,0)),""))</f>
        <v/>
      </c>
      <c r="C26" s="10">
        <f>IF(A26="","",IFERROR(INDEX(Employees!$C$5:$C$104,MATCH(A26,Employees!$A$5:$A$104,0)),""))</f>
        <v/>
      </c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1" t="n"/>
      <c r="O26" s="11" t="n"/>
      <c r="P26" s="11" t="n"/>
      <c r="Q26" s="11" t="n"/>
      <c r="R26" s="11" t="n"/>
      <c r="S26" s="11" t="n"/>
      <c r="T26" s="11" t="n"/>
      <c r="U26" s="11" t="n"/>
      <c r="V26" s="11" t="n"/>
      <c r="W26" s="11" t="n"/>
      <c r="X26" s="11" t="n"/>
      <c r="Y26" s="11" t="n"/>
      <c r="Z26" s="11" t="n"/>
      <c r="AA26" s="11" t="n"/>
      <c r="AB26" s="11" t="n"/>
      <c r="AC26" s="11" t="n"/>
      <c r="AD26" s="11" t="n"/>
      <c r="AE26" s="11" t="n"/>
      <c r="AF26" s="11" t="n"/>
      <c r="AG26" s="11" t="n"/>
      <c r="AH26" s="11" t="n"/>
      <c r="AI26" s="10">
        <f>IF($A26="","",COUNTIF($D26:$AH26,"P"))</f>
        <v/>
      </c>
      <c r="AJ26" s="10">
        <f>IF($A26="","",COUNTIF($D26:$AH26,"HD"))</f>
        <v/>
      </c>
      <c r="AK26" s="10">
        <f>IF($A26="","",COUNTIF($D26:$AH26,"A"))</f>
        <v/>
      </c>
      <c r="AL26" s="10">
        <f>IF($A26="","",COUNTIF($D26:$AH26,"CL")+COUNTIF($D26:$AH26,"SL")+COUNTIF($D26:$AH26,"EL"))</f>
        <v/>
      </c>
      <c r="AM26" s="10">
        <f>IF($A26="","",COUNTIF($D26:$AH26,"WO"))</f>
        <v/>
      </c>
      <c r="AN26" s="10">
        <f>IF($A26="","",COUNTIF($D26:$AH26,"H"))</f>
        <v/>
      </c>
      <c r="AO26" s="10">
        <f>IF($A26="","",SUMPRODUCT(COUNTIF($D26:$AH26,Lists!$A$4:$A$11),Lists!$C$4:$C$11))</f>
        <v/>
      </c>
    </row>
    <row r="27">
      <c r="A27" s="10">
        <f>IF(Employees!A27="","",Employees!A27)</f>
        <v/>
      </c>
      <c r="B27" s="10">
        <f>IF(A27="","",IFERROR(INDEX(Employees!$B$5:$B$104,MATCH(A27,Employees!$A$5:$A$104,0)),""))</f>
        <v/>
      </c>
      <c r="C27" s="10">
        <f>IF(A27="","",IFERROR(INDEX(Employees!$C$5:$C$104,MATCH(A27,Employees!$A$5:$A$104,0)),""))</f>
        <v/>
      </c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1" t="n"/>
      <c r="O27" s="11" t="n"/>
      <c r="P27" s="11" t="n"/>
      <c r="Q27" s="11" t="n"/>
      <c r="R27" s="11" t="n"/>
      <c r="S27" s="11" t="n"/>
      <c r="T27" s="11" t="n"/>
      <c r="U27" s="11" t="n"/>
      <c r="V27" s="11" t="n"/>
      <c r="W27" s="11" t="n"/>
      <c r="X27" s="11" t="n"/>
      <c r="Y27" s="11" t="n"/>
      <c r="Z27" s="11" t="n"/>
      <c r="AA27" s="11" t="n"/>
      <c r="AB27" s="11" t="n"/>
      <c r="AC27" s="11" t="n"/>
      <c r="AD27" s="11" t="n"/>
      <c r="AE27" s="11" t="n"/>
      <c r="AF27" s="11" t="n"/>
      <c r="AG27" s="11" t="n"/>
      <c r="AH27" s="11" t="n"/>
      <c r="AI27" s="10">
        <f>IF($A27="","",COUNTIF($D27:$AH27,"P"))</f>
        <v/>
      </c>
      <c r="AJ27" s="10">
        <f>IF($A27="","",COUNTIF($D27:$AH27,"HD"))</f>
        <v/>
      </c>
      <c r="AK27" s="10">
        <f>IF($A27="","",COUNTIF($D27:$AH27,"A"))</f>
        <v/>
      </c>
      <c r="AL27" s="10">
        <f>IF($A27="","",COUNTIF($D27:$AH27,"CL")+COUNTIF($D27:$AH27,"SL")+COUNTIF($D27:$AH27,"EL"))</f>
        <v/>
      </c>
      <c r="AM27" s="10">
        <f>IF($A27="","",COUNTIF($D27:$AH27,"WO"))</f>
        <v/>
      </c>
      <c r="AN27" s="10">
        <f>IF($A27="","",COUNTIF($D27:$AH27,"H"))</f>
        <v/>
      </c>
      <c r="AO27" s="10">
        <f>IF($A27="","",SUMPRODUCT(COUNTIF($D27:$AH27,Lists!$A$4:$A$11),Lists!$C$4:$C$11))</f>
        <v/>
      </c>
    </row>
    <row r="28">
      <c r="A28" s="10">
        <f>IF(Employees!A28="","",Employees!A28)</f>
        <v/>
      </c>
      <c r="B28" s="10">
        <f>IF(A28="","",IFERROR(INDEX(Employees!$B$5:$B$104,MATCH(A28,Employees!$A$5:$A$104,0)),""))</f>
        <v/>
      </c>
      <c r="C28" s="10">
        <f>IF(A28="","",IFERROR(INDEX(Employees!$C$5:$C$104,MATCH(A28,Employees!$A$5:$A$104,0)),""))</f>
        <v/>
      </c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1" t="n"/>
      <c r="O28" s="11" t="n"/>
      <c r="P28" s="11" t="n"/>
      <c r="Q28" s="11" t="n"/>
      <c r="R28" s="11" t="n"/>
      <c r="S28" s="11" t="n"/>
      <c r="T28" s="11" t="n"/>
      <c r="U28" s="11" t="n"/>
      <c r="V28" s="11" t="n"/>
      <c r="W28" s="11" t="n"/>
      <c r="X28" s="11" t="n"/>
      <c r="Y28" s="11" t="n"/>
      <c r="Z28" s="11" t="n"/>
      <c r="AA28" s="11" t="n"/>
      <c r="AB28" s="11" t="n"/>
      <c r="AC28" s="11" t="n"/>
      <c r="AD28" s="11" t="n"/>
      <c r="AE28" s="11" t="n"/>
      <c r="AF28" s="11" t="n"/>
      <c r="AG28" s="11" t="n"/>
      <c r="AH28" s="11" t="n"/>
      <c r="AI28" s="10">
        <f>IF($A28="","",COUNTIF($D28:$AH28,"P"))</f>
        <v/>
      </c>
      <c r="AJ28" s="10">
        <f>IF($A28="","",COUNTIF($D28:$AH28,"HD"))</f>
        <v/>
      </c>
      <c r="AK28" s="10">
        <f>IF($A28="","",COUNTIF($D28:$AH28,"A"))</f>
        <v/>
      </c>
      <c r="AL28" s="10">
        <f>IF($A28="","",COUNTIF($D28:$AH28,"CL")+COUNTIF($D28:$AH28,"SL")+COUNTIF($D28:$AH28,"EL"))</f>
        <v/>
      </c>
      <c r="AM28" s="10">
        <f>IF($A28="","",COUNTIF($D28:$AH28,"WO"))</f>
        <v/>
      </c>
      <c r="AN28" s="10">
        <f>IF($A28="","",COUNTIF($D28:$AH28,"H"))</f>
        <v/>
      </c>
      <c r="AO28" s="10">
        <f>IF($A28="","",SUMPRODUCT(COUNTIF($D28:$AH28,Lists!$A$4:$A$11),Lists!$C$4:$C$11))</f>
        <v/>
      </c>
    </row>
    <row r="29">
      <c r="A29" s="10">
        <f>IF(Employees!A29="","",Employees!A29)</f>
        <v/>
      </c>
      <c r="B29" s="10">
        <f>IF(A29="","",IFERROR(INDEX(Employees!$B$5:$B$104,MATCH(A29,Employees!$A$5:$A$104,0)),""))</f>
        <v/>
      </c>
      <c r="C29" s="10">
        <f>IF(A29="","",IFERROR(INDEX(Employees!$C$5:$C$104,MATCH(A29,Employees!$A$5:$A$104,0)),""))</f>
        <v/>
      </c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1" t="n"/>
      <c r="O29" s="11" t="n"/>
      <c r="P29" s="11" t="n"/>
      <c r="Q29" s="11" t="n"/>
      <c r="R29" s="11" t="n"/>
      <c r="S29" s="11" t="n"/>
      <c r="T29" s="11" t="n"/>
      <c r="U29" s="11" t="n"/>
      <c r="V29" s="11" t="n"/>
      <c r="W29" s="11" t="n"/>
      <c r="X29" s="11" t="n"/>
      <c r="Y29" s="11" t="n"/>
      <c r="Z29" s="11" t="n"/>
      <c r="AA29" s="11" t="n"/>
      <c r="AB29" s="11" t="n"/>
      <c r="AC29" s="11" t="n"/>
      <c r="AD29" s="11" t="n"/>
      <c r="AE29" s="11" t="n"/>
      <c r="AF29" s="11" t="n"/>
      <c r="AG29" s="11" t="n"/>
      <c r="AH29" s="11" t="n"/>
      <c r="AI29" s="10">
        <f>IF($A29="","",COUNTIF($D29:$AH29,"P"))</f>
        <v/>
      </c>
      <c r="AJ29" s="10">
        <f>IF($A29="","",COUNTIF($D29:$AH29,"HD"))</f>
        <v/>
      </c>
      <c r="AK29" s="10">
        <f>IF($A29="","",COUNTIF($D29:$AH29,"A"))</f>
        <v/>
      </c>
      <c r="AL29" s="10">
        <f>IF($A29="","",COUNTIF($D29:$AH29,"CL")+COUNTIF($D29:$AH29,"SL")+COUNTIF($D29:$AH29,"EL"))</f>
        <v/>
      </c>
      <c r="AM29" s="10">
        <f>IF($A29="","",COUNTIF($D29:$AH29,"WO"))</f>
        <v/>
      </c>
      <c r="AN29" s="10">
        <f>IF($A29="","",COUNTIF($D29:$AH29,"H"))</f>
        <v/>
      </c>
      <c r="AO29" s="10">
        <f>IF($A29="","",SUMPRODUCT(COUNTIF($D29:$AH29,Lists!$A$4:$A$11),Lists!$C$4:$C$11))</f>
        <v/>
      </c>
    </row>
    <row r="30">
      <c r="A30" s="10">
        <f>IF(Employees!A30="","",Employees!A30)</f>
        <v/>
      </c>
      <c r="B30" s="10">
        <f>IF(A30="","",IFERROR(INDEX(Employees!$B$5:$B$104,MATCH(A30,Employees!$A$5:$A$104,0)),""))</f>
        <v/>
      </c>
      <c r="C30" s="10">
        <f>IF(A30="","",IFERROR(INDEX(Employees!$C$5:$C$104,MATCH(A30,Employees!$A$5:$A$104,0)),""))</f>
        <v/>
      </c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1" t="n"/>
      <c r="O30" s="11" t="n"/>
      <c r="P30" s="11" t="n"/>
      <c r="Q30" s="11" t="n"/>
      <c r="R30" s="11" t="n"/>
      <c r="S30" s="11" t="n"/>
      <c r="T30" s="11" t="n"/>
      <c r="U30" s="11" t="n"/>
      <c r="V30" s="11" t="n"/>
      <c r="W30" s="11" t="n"/>
      <c r="X30" s="11" t="n"/>
      <c r="Y30" s="11" t="n"/>
      <c r="Z30" s="11" t="n"/>
      <c r="AA30" s="11" t="n"/>
      <c r="AB30" s="11" t="n"/>
      <c r="AC30" s="11" t="n"/>
      <c r="AD30" s="11" t="n"/>
      <c r="AE30" s="11" t="n"/>
      <c r="AF30" s="11" t="n"/>
      <c r="AG30" s="11" t="n"/>
      <c r="AH30" s="11" t="n"/>
      <c r="AI30" s="10">
        <f>IF($A30="","",COUNTIF($D30:$AH30,"P"))</f>
        <v/>
      </c>
      <c r="AJ30" s="10">
        <f>IF($A30="","",COUNTIF($D30:$AH30,"HD"))</f>
        <v/>
      </c>
      <c r="AK30" s="10">
        <f>IF($A30="","",COUNTIF($D30:$AH30,"A"))</f>
        <v/>
      </c>
      <c r="AL30" s="10">
        <f>IF($A30="","",COUNTIF($D30:$AH30,"CL")+COUNTIF($D30:$AH30,"SL")+COUNTIF($D30:$AH30,"EL"))</f>
        <v/>
      </c>
      <c r="AM30" s="10">
        <f>IF($A30="","",COUNTIF($D30:$AH30,"WO"))</f>
        <v/>
      </c>
      <c r="AN30" s="10">
        <f>IF($A30="","",COUNTIF($D30:$AH30,"H"))</f>
        <v/>
      </c>
      <c r="AO30" s="10">
        <f>IF($A30="","",SUMPRODUCT(COUNTIF($D30:$AH30,Lists!$A$4:$A$11),Lists!$C$4:$C$11))</f>
        <v/>
      </c>
    </row>
    <row r="31">
      <c r="A31" s="10">
        <f>IF(Employees!A31="","",Employees!A31)</f>
        <v/>
      </c>
      <c r="B31" s="10">
        <f>IF(A31="","",IFERROR(INDEX(Employees!$B$5:$B$104,MATCH(A31,Employees!$A$5:$A$104,0)),""))</f>
        <v/>
      </c>
      <c r="C31" s="10">
        <f>IF(A31="","",IFERROR(INDEX(Employees!$C$5:$C$104,MATCH(A31,Employees!$A$5:$A$104,0)),""))</f>
        <v/>
      </c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  <c r="N31" s="11" t="n"/>
      <c r="O31" s="11" t="n"/>
      <c r="P31" s="11" t="n"/>
      <c r="Q31" s="11" t="n"/>
      <c r="R31" s="11" t="n"/>
      <c r="S31" s="11" t="n"/>
      <c r="T31" s="11" t="n"/>
      <c r="U31" s="11" t="n"/>
      <c r="V31" s="11" t="n"/>
      <c r="W31" s="11" t="n"/>
      <c r="X31" s="11" t="n"/>
      <c r="Y31" s="11" t="n"/>
      <c r="Z31" s="11" t="n"/>
      <c r="AA31" s="11" t="n"/>
      <c r="AB31" s="11" t="n"/>
      <c r="AC31" s="11" t="n"/>
      <c r="AD31" s="11" t="n"/>
      <c r="AE31" s="11" t="n"/>
      <c r="AF31" s="11" t="n"/>
      <c r="AG31" s="11" t="n"/>
      <c r="AH31" s="11" t="n"/>
      <c r="AI31" s="10">
        <f>IF($A31="","",COUNTIF($D31:$AH31,"P"))</f>
        <v/>
      </c>
      <c r="AJ31" s="10">
        <f>IF($A31="","",COUNTIF($D31:$AH31,"HD"))</f>
        <v/>
      </c>
      <c r="AK31" s="10">
        <f>IF($A31="","",COUNTIF($D31:$AH31,"A"))</f>
        <v/>
      </c>
      <c r="AL31" s="10">
        <f>IF($A31="","",COUNTIF($D31:$AH31,"CL")+COUNTIF($D31:$AH31,"SL")+COUNTIF($D31:$AH31,"EL"))</f>
        <v/>
      </c>
      <c r="AM31" s="10">
        <f>IF($A31="","",COUNTIF($D31:$AH31,"WO"))</f>
        <v/>
      </c>
      <c r="AN31" s="10">
        <f>IF($A31="","",COUNTIF($D31:$AH31,"H"))</f>
        <v/>
      </c>
      <c r="AO31" s="10">
        <f>IF($A31="","",SUMPRODUCT(COUNTIF($D31:$AH31,Lists!$A$4:$A$11),Lists!$C$4:$C$11))</f>
        <v/>
      </c>
    </row>
    <row r="32">
      <c r="A32" s="10">
        <f>IF(Employees!A32="","",Employees!A32)</f>
        <v/>
      </c>
      <c r="B32" s="10">
        <f>IF(A32="","",IFERROR(INDEX(Employees!$B$5:$B$104,MATCH(A32,Employees!$A$5:$A$104,0)),""))</f>
        <v/>
      </c>
      <c r="C32" s="10">
        <f>IF(A32="","",IFERROR(INDEX(Employees!$C$5:$C$104,MATCH(A32,Employees!$A$5:$A$104,0)),""))</f>
        <v/>
      </c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  <c r="M32" s="11" t="n"/>
      <c r="N32" s="11" t="n"/>
      <c r="O32" s="11" t="n"/>
      <c r="P32" s="11" t="n"/>
      <c r="Q32" s="11" t="n"/>
      <c r="R32" s="11" t="n"/>
      <c r="S32" s="11" t="n"/>
      <c r="T32" s="11" t="n"/>
      <c r="U32" s="11" t="n"/>
      <c r="V32" s="11" t="n"/>
      <c r="W32" s="11" t="n"/>
      <c r="X32" s="11" t="n"/>
      <c r="Y32" s="11" t="n"/>
      <c r="Z32" s="11" t="n"/>
      <c r="AA32" s="11" t="n"/>
      <c r="AB32" s="11" t="n"/>
      <c r="AC32" s="11" t="n"/>
      <c r="AD32" s="11" t="n"/>
      <c r="AE32" s="11" t="n"/>
      <c r="AF32" s="11" t="n"/>
      <c r="AG32" s="11" t="n"/>
      <c r="AH32" s="11" t="n"/>
      <c r="AI32" s="10">
        <f>IF($A32="","",COUNTIF($D32:$AH32,"P"))</f>
        <v/>
      </c>
      <c r="AJ32" s="10">
        <f>IF($A32="","",COUNTIF($D32:$AH32,"HD"))</f>
        <v/>
      </c>
      <c r="AK32" s="10">
        <f>IF($A32="","",COUNTIF($D32:$AH32,"A"))</f>
        <v/>
      </c>
      <c r="AL32" s="10">
        <f>IF($A32="","",COUNTIF($D32:$AH32,"CL")+COUNTIF($D32:$AH32,"SL")+COUNTIF($D32:$AH32,"EL"))</f>
        <v/>
      </c>
      <c r="AM32" s="10">
        <f>IF($A32="","",COUNTIF($D32:$AH32,"WO"))</f>
        <v/>
      </c>
      <c r="AN32" s="10">
        <f>IF($A32="","",COUNTIF($D32:$AH32,"H"))</f>
        <v/>
      </c>
      <c r="AO32" s="10">
        <f>IF($A32="","",SUMPRODUCT(COUNTIF($D32:$AH32,Lists!$A$4:$A$11),Lists!$C$4:$C$11))</f>
        <v/>
      </c>
    </row>
    <row r="33">
      <c r="A33" s="10">
        <f>IF(Employees!A33="","",Employees!A33)</f>
        <v/>
      </c>
      <c r="B33" s="10">
        <f>IF(A33="","",IFERROR(INDEX(Employees!$B$5:$B$104,MATCH(A33,Employees!$A$5:$A$104,0)),""))</f>
        <v/>
      </c>
      <c r="C33" s="10">
        <f>IF(A33="","",IFERROR(INDEX(Employees!$C$5:$C$104,MATCH(A33,Employees!$A$5:$A$104,0)),""))</f>
        <v/>
      </c>
      <c r="D33" s="11" t="n"/>
      <c r="E33" s="11" t="n"/>
      <c r="F33" s="11" t="n"/>
      <c r="G33" s="11" t="n"/>
      <c r="H33" s="11" t="n"/>
      <c r="I33" s="11" t="n"/>
      <c r="J33" s="11" t="n"/>
      <c r="K33" s="11" t="n"/>
      <c r="L33" s="11" t="n"/>
      <c r="M33" s="11" t="n"/>
      <c r="N33" s="11" t="n"/>
      <c r="O33" s="11" t="n"/>
      <c r="P33" s="11" t="n"/>
      <c r="Q33" s="11" t="n"/>
      <c r="R33" s="11" t="n"/>
      <c r="S33" s="11" t="n"/>
      <c r="T33" s="11" t="n"/>
      <c r="U33" s="11" t="n"/>
      <c r="V33" s="11" t="n"/>
      <c r="W33" s="11" t="n"/>
      <c r="X33" s="11" t="n"/>
      <c r="Y33" s="11" t="n"/>
      <c r="Z33" s="11" t="n"/>
      <c r="AA33" s="11" t="n"/>
      <c r="AB33" s="11" t="n"/>
      <c r="AC33" s="11" t="n"/>
      <c r="AD33" s="11" t="n"/>
      <c r="AE33" s="11" t="n"/>
      <c r="AF33" s="11" t="n"/>
      <c r="AG33" s="11" t="n"/>
      <c r="AH33" s="11" t="n"/>
      <c r="AI33" s="10">
        <f>IF($A33="","",COUNTIF($D33:$AH33,"P"))</f>
        <v/>
      </c>
      <c r="AJ33" s="10">
        <f>IF($A33="","",COUNTIF($D33:$AH33,"HD"))</f>
        <v/>
      </c>
      <c r="AK33" s="10">
        <f>IF($A33="","",COUNTIF($D33:$AH33,"A"))</f>
        <v/>
      </c>
      <c r="AL33" s="10">
        <f>IF($A33="","",COUNTIF($D33:$AH33,"CL")+COUNTIF($D33:$AH33,"SL")+COUNTIF($D33:$AH33,"EL"))</f>
        <v/>
      </c>
      <c r="AM33" s="10">
        <f>IF($A33="","",COUNTIF($D33:$AH33,"WO"))</f>
        <v/>
      </c>
      <c r="AN33" s="10">
        <f>IF($A33="","",COUNTIF($D33:$AH33,"H"))</f>
        <v/>
      </c>
      <c r="AO33" s="10">
        <f>IF($A33="","",SUMPRODUCT(COUNTIF($D33:$AH33,Lists!$A$4:$A$11),Lists!$C$4:$C$11))</f>
        <v/>
      </c>
    </row>
    <row r="34">
      <c r="A34" s="10">
        <f>IF(Employees!A34="","",Employees!A34)</f>
        <v/>
      </c>
      <c r="B34" s="10">
        <f>IF(A34="","",IFERROR(INDEX(Employees!$B$5:$B$104,MATCH(A34,Employees!$A$5:$A$104,0)),""))</f>
        <v/>
      </c>
      <c r="C34" s="10">
        <f>IF(A34="","",IFERROR(INDEX(Employees!$C$5:$C$104,MATCH(A34,Employees!$A$5:$A$104,0)),""))</f>
        <v/>
      </c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  <c r="M34" s="11" t="n"/>
      <c r="N34" s="11" t="n"/>
      <c r="O34" s="11" t="n"/>
      <c r="P34" s="11" t="n"/>
      <c r="Q34" s="11" t="n"/>
      <c r="R34" s="11" t="n"/>
      <c r="S34" s="11" t="n"/>
      <c r="T34" s="11" t="n"/>
      <c r="U34" s="11" t="n"/>
      <c r="V34" s="11" t="n"/>
      <c r="W34" s="11" t="n"/>
      <c r="X34" s="11" t="n"/>
      <c r="Y34" s="11" t="n"/>
      <c r="Z34" s="11" t="n"/>
      <c r="AA34" s="11" t="n"/>
      <c r="AB34" s="11" t="n"/>
      <c r="AC34" s="11" t="n"/>
      <c r="AD34" s="11" t="n"/>
      <c r="AE34" s="11" t="n"/>
      <c r="AF34" s="11" t="n"/>
      <c r="AG34" s="11" t="n"/>
      <c r="AH34" s="11" t="n"/>
      <c r="AI34" s="10">
        <f>IF($A34="","",COUNTIF($D34:$AH34,"P"))</f>
        <v/>
      </c>
      <c r="AJ34" s="10">
        <f>IF($A34="","",COUNTIF($D34:$AH34,"HD"))</f>
        <v/>
      </c>
      <c r="AK34" s="10">
        <f>IF($A34="","",COUNTIF($D34:$AH34,"A"))</f>
        <v/>
      </c>
      <c r="AL34" s="10">
        <f>IF($A34="","",COUNTIF($D34:$AH34,"CL")+COUNTIF($D34:$AH34,"SL")+COUNTIF($D34:$AH34,"EL"))</f>
        <v/>
      </c>
      <c r="AM34" s="10">
        <f>IF($A34="","",COUNTIF($D34:$AH34,"WO"))</f>
        <v/>
      </c>
      <c r="AN34" s="10">
        <f>IF($A34="","",COUNTIF($D34:$AH34,"H"))</f>
        <v/>
      </c>
      <c r="AO34" s="10">
        <f>IF($A34="","",SUMPRODUCT(COUNTIF($D34:$AH34,Lists!$A$4:$A$11),Lists!$C$4:$C$11))</f>
        <v/>
      </c>
    </row>
    <row r="35">
      <c r="A35" s="10">
        <f>IF(Employees!A35="","",Employees!A35)</f>
        <v/>
      </c>
      <c r="B35" s="10">
        <f>IF(A35="","",IFERROR(INDEX(Employees!$B$5:$B$104,MATCH(A35,Employees!$A$5:$A$104,0)),""))</f>
        <v/>
      </c>
      <c r="C35" s="10">
        <f>IF(A35="","",IFERROR(INDEX(Employees!$C$5:$C$104,MATCH(A35,Employees!$A$5:$A$104,0)),""))</f>
        <v/>
      </c>
      <c r="D35" s="11" t="n"/>
      <c r="E35" s="11" t="n"/>
      <c r="F35" s="11" t="n"/>
      <c r="G35" s="11" t="n"/>
      <c r="H35" s="11" t="n"/>
      <c r="I35" s="11" t="n"/>
      <c r="J35" s="11" t="n"/>
      <c r="K35" s="11" t="n"/>
      <c r="L35" s="11" t="n"/>
      <c r="M35" s="11" t="n"/>
      <c r="N35" s="11" t="n"/>
      <c r="O35" s="11" t="n"/>
      <c r="P35" s="11" t="n"/>
      <c r="Q35" s="11" t="n"/>
      <c r="R35" s="11" t="n"/>
      <c r="S35" s="11" t="n"/>
      <c r="T35" s="11" t="n"/>
      <c r="U35" s="11" t="n"/>
      <c r="V35" s="11" t="n"/>
      <c r="W35" s="11" t="n"/>
      <c r="X35" s="11" t="n"/>
      <c r="Y35" s="11" t="n"/>
      <c r="Z35" s="11" t="n"/>
      <c r="AA35" s="11" t="n"/>
      <c r="AB35" s="11" t="n"/>
      <c r="AC35" s="11" t="n"/>
      <c r="AD35" s="11" t="n"/>
      <c r="AE35" s="11" t="n"/>
      <c r="AF35" s="11" t="n"/>
      <c r="AG35" s="11" t="n"/>
      <c r="AH35" s="11" t="n"/>
      <c r="AI35" s="10">
        <f>IF($A35="","",COUNTIF($D35:$AH35,"P"))</f>
        <v/>
      </c>
      <c r="AJ35" s="10">
        <f>IF($A35="","",COUNTIF($D35:$AH35,"HD"))</f>
        <v/>
      </c>
      <c r="AK35" s="10">
        <f>IF($A35="","",COUNTIF($D35:$AH35,"A"))</f>
        <v/>
      </c>
      <c r="AL35" s="10">
        <f>IF($A35="","",COUNTIF($D35:$AH35,"CL")+COUNTIF($D35:$AH35,"SL")+COUNTIF($D35:$AH35,"EL"))</f>
        <v/>
      </c>
      <c r="AM35" s="10">
        <f>IF($A35="","",COUNTIF($D35:$AH35,"WO"))</f>
        <v/>
      </c>
      <c r="AN35" s="10">
        <f>IF($A35="","",COUNTIF($D35:$AH35,"H"))</f>
        <v/>
      </c>
      <c r="AO35" s="10">
        <f>IF($A35="","",SUMPRODUCT(COUNTIF($D35:$AH35,Lists!$A$4:$A$11),Lists!$C$4:$C$11))</f>
        <v/>
      </c>
    </row>
    <row r="36">
      <c r="A36" s="10">
        <f>IF(Employees!A36="","",Employees!A36)</f>
        <v/>
      </c>
      <c r="B36" s="10">
        <f>IF(A36="","",IFERROR(INDEX(Employees!$B$5:$B$104,MATCH(A36,Employees!$A$5:$A$104,0)),""))</f>
        <v/>
      </c>
      <c r="C36" s="10">
        <f>IF(A36="","",IFERROR(INDEX(Employees!$C$5:$C$104,MATCH(A36,Employees!$A$5:$A$104,0)),""))</f>
        <v/>
      </c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  <c r="M36" s="11" t="n"/>
      <c r="N36" s="11" t="n"/>
      <c r="O36" s="11" t="n"/>
      <c r="P36" s="11" t="n"/>
      <c r="Q36" s="11" t="n"/>
      <c r="R36" s="11" t="n"/>
      <c r="S36" s="11" t="n"/>
      <c r="T36" s="11" t="n"/>
      <c r="U36" s="11" t="n"/>
      <c r="V36" s="11" t="n"/>
      <c r="W36" s="11" t="n"/>
      <c r="X36" s="11" t="n"/>
      <c r="Y36" s="11" t="n"/>
      <c r="Z36" s="11" t="n"/>
      <c r="AA36" s="11" t="n"/>
      <c r="AB36" s="11" t="n"/>
      <c r="AC36" s="11" t="n"/>
      <c r="AD36" s="11" t="n"/>
      <c r="AE36" s="11" t="n"/>
      <c r="AF36" s="11" t="n"/>
      <c r="AG36" s="11" t="n"/>
      <c r="AH36" s="11" t="n"/>
      <c r="AI36" s="10">
        <f>IF($A36="","",COUNTIF($D36:$AH36,"P"))</f>
        <v/>
      </c>
      <c r="AJ36" s="10">
        <f>IF($A36="","",COUNTIF($D36:$AH36,"HD"))</f>
        <v/>
      </c>
      <c r="AK36" s="10">
        <f>IF($A36="","",COUNTIF($D36:$AH36,"A"))</f>
        <v/>
      </c>
      <c r="AL36" s="10">
        <f>IF($A36="","",COUNTIF($D36:$AH36,"CL")+COUNTIF($D36:$AH36,"SL")+COUNTIF($D36:$AH36,"EL"))</f>
        <v/>
      </c>
      <c r="AM36" s="10">
        <f>IF($A36="","",COUNTIF($D36:$AH36,"WO"))</f>
        <v/>
      </c>
      <c r="AN36" s="10">
        <f>IF($A36="","",COUNTIF($D36:$AH36,"H"))</f>
        <v/>
      </c>
      <c r="AO36" s="10">
        <f>IF($A36="","",SUMPRODUCT(COUNTIF($D36:$AH36,Lists!$A$4:$A$11),Lists!$C$4:$C$11))</f>
        <v/>
      </c>
    </row>
    <row r="37">
      <c r="A37" s="10">
        <f>IF(Employees!A37="","",Employees!A37)</f>
        <v/>
      </c>
      <c r="B37" s="10">
        <f>IF(A37="","",IFERROR(INDEX(Employees!$B$5:$B$104,MATCH(A37,Employees!$A$5:$A$104,0)),""))</f>
        <v/>
      </c>
      <c r="C37" s="10">
        <f>IF(A37="","",IFERROR(INDEX(Employees!$C$5:$C$104,MATCH(A37,Employees!$A$5:$A$104,0)),""))</f>
        <v/>
      </c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  <c r="N37" s="11" t="n"/>
      <c r="O37" s="11" t="n"/>
      <c r="P37" s="11" t="n"/>
      <c r="Q37" s="11" t="n"/>
      <c r="R37" s="11" t="n"/>
      <c r="S37" s="11" t="n"/>
      <c r="T37" s="11" t="n"/>
      <c r="U37" s="11" t="n"/>
      <c r="V37" s="11" t="n"/>
      <c r="W37" s="11" t="n"/>
      <c r="X37" s="11" t="n"/>
      <c r="Y37" s="11" t="n"/>
      <c r="Z37" s="11" t="n"/>
      <c r="AA37" s="11" t="n"/>
      <c r="AB37" s="11" t="n"/>
      <c r="AC37" s="11" t="n"/>
      <c r="AD37" s="11" t="n"/>
      <c r="AE37" s="11" t="n"/>
      <c r="AF37" s="11" t="n"/>
      <c r="AG37" s="11" t="n"/>
      <c r="AH37" s="11" t="n"/>
      <c r="AI37" s="10">
        <f>IF($A37="","",COUNTIF($D37:$AH37,"P"))</f>
        <v/>
      </c>
      <c r="AJ37" s="10">
        <f>IF($A37="","",COUNTIF($D37:$AH37,"HD"))</f>
        <v/>
      </c>
      <c r="AK37" s="10">
        <f>IF($A37="","",COUNTIF($D37:$AH37,"A"))</f>
        <v/>
      </c>
      <c r="AL37" s="10">
        <f>IF($A37="","",COUNTIF($D37:$AH37,"CL")+COUNTIF($D37:$AH37,"SL")+COUNTIF($D37:$AH37,"EL"))</f>
        <v/>
      </c>
      <c r="AM37" s="10">
        <f>IF($A37="","",COUNTIF($D37:$AH37,"WO"))</f>
        <v/>
      </c>
      <c r="AN37" s="10">
        <f>IF($A37="","",COUNTIF($D37:$AH37,"H"))</f>
        <v/>
      </c>
      <c r="AO37" s="10">
        <f>IF($A37="","",SUMPRODUCT(COUNTIF($D37:$AH37,Lists!$A$4:$A$11),Lists!$C$4:$C$11))</f>
        <v/>
      </c>
    </row>
    <row r="38">
      <c r="A38" s="10">
        <f>IF(Employees!A38="","",Employees!A38)</f>
        <v/>
      </c>
      <c r="B38" s="10">
        <f>IF(A38="","",IFERROR(INDEX(Employees!$B$5:$B$104,MATCH(A38,Employees!$A$5:$A$104,0)),""))</f>
        <v/>
      </c>
      <c r="C38" s="10">
        <f>IF(A38="","",IFERROR(INDEX(Employees!$C$5:$C$104,MATCH(A38,Employees!$A$5:$A$104,0)),""))</f>
        <v/>
      </c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1" t="n"/>
      <c r="N38" s="11" t="n"/>
      <c r="O38" s="11" t="n"/>
      <c r="P38" s="11" t="n"/>
      <c r="Q38" s="11" t="n"/>
      <c r="R38" s="11" t="n"/>
      <c r="S38" s="11" t="n"/>
      <c r="T38" s="11" t="n"/>
      <c r="U38" s="11" t="n"/>
      <c r="V38" s="11" t="n"/>
      <c r="W38" s="11" t="n"/>
      <c r="X38" s="11" t="n"/>
      <c r="Y38" s="11" t="n"/>
      <c r="Z38" s="11" t="n"/>
      <c r="AA38" s="11" t="n"/>
      <c r="AB38" s="11" t="n"/>
      <c r="AC38" s="11" t="n"/>
      <c r="AD38" s="11" t="n"/>
      <c r="AE38" s="11" t="n"/>
      <c r="AF38" s="11" t="n"/>
      <c r="AG38" s="11" t="n"/>
      <c r="AH38" s="11" t="n"/>
      <c r="AI38" s="10">
        <f>IF($A38="","",COUNTIF($D38:$AH38,"P"))</f>
        <v/>
      </c>
      <c r="AJ38" s="10">
        <f>IF($A38="","",COUNTIF($D38:$AH38,"HD"))</f>
        <v/>
      </c>
      <c r="AK38" s="10">
        <f>IF($A38="","",COUNTIF($D38:$AH38,"A"))</f>
        <v/>
      </c>
      <c r="AL38" s="10">
        <f>IF($A38="","",COUNTIF($D38:$AH38,"CL")+COUNTIF($D38:$AH38,"SL")+COUNTIF($D38:$AH38,"EL"))</f>
        <v/>
      </c>
      <c r="AM38" s="10">
        <f>IF($A38="","",COUNTIF($D38:$AH38,"WO"))</f>
        <v/>
      </c>
      <c r="AN38" s="10">
        <f>IF($A38="","",COUNTIF($D38:$AH38,"H"))</f>
        <v/>
      </c>
      <c r="AO38" s="10">
        <f>IF($A38="","",SUMPRODUCT(COUNTIF($D38:$AH38,Lists!$A$4:$A$11),Lists!$C$4:$C$11))</f>
        <v/>
      </c>
    </row>
    <row r="39">
      <c r="A39" s="10">
        <f>IF(Employees!A39="","",Employees!A39)</f>
        <v/>
      </c>
      <c r="B39" s="10">
        <f>IF(A39="","",IFERROR(INDEX(Employees!$B$5:$B$104,MATCH(A39,Employees!$A$5:$A$104,0)),""))</f>
        <v/>
      </c>
      <c r="C39" s="10">
        <f>IF(A39="","",IFERROR(INDEX(Employees!$C$5:$C$104,MATCH(A39,Employees!$A$5:$A$104,0)),""))</f>
        <v/>
      </c>
      <c r="D39" s="11" t="n"/>
      <c r="E39" s="11" t="n"/>
      <c r="F39" s="11" t="n"/>
      <c r="G39" s="11" t="n"/>
      <c r="H39" s="11" t="n"/>
      <c r="I39" s="11" t="n"/>
      <c r="J39" s="11" t="n"/>
      <c r="K39" s="11" t="n"/>
      <c r="L39" s="11" t="n"/>
      <c r="M39" s="11" t="n"/>
      <c r="N39" s="11" t="n"/>
      <c r="O39" s="11" t="n"/>
      <c r="P39" s="11" t="n"/>
      <c r="Q39" s="11" t="n"/>
      <c r="R39" s="11" t="n"/>
      <c r="S39" s="11" t="n"/>
      <c r="T39" s="11" t="n"/>
      <c r="U39" s="11" t="n"/>
      <c r="V39" s="11" t="n"/>
      <c r="W39" s="11" t="n"/>
      <c r="X39" s="11" t="n"/>
      <c r="Y39" s="11" t="n"/>
      <c r="Z39" s="11" t="n"/>
      <c r="AA39" s="11" t="n"/>
      <c r="AB39" s="11" t="n"/>
      <c r="AC39" s="11" t="n"/>
      <c r="AD39" s="11" t="n"/>
      <c r="AE39" s="11" t="n"/>
      <c r="AF39" s="11" t="n"/>
      <c r="AG39" s="11" t="n"/>
      <c r="AH39" s="11" t="n"/>
      <c r="AI39" s="10">
        <f>IF($A39="","",COUNTIF($D39:$AH39,"P"))</f>
        <v/>
      </c>
      <c r="AJ39" s="10">
        <f>IF($A39="","",COUNTIF($D39:$AH39,"HD"))</f>
        <v/>
      </c>
      <c r="AK39" s="10">
        <f>IF($A39="","",COUNTIF($D39:$AH39,"A"))</f>
        <v/>
      </c>
      <c r="AL39" s="10">
        <f>IF($A39="","",COUNTIF($D39:$AH39,"CL")+COUNTIF($D39:$AH39,"SL")+COUNTIF($D39:$AH39,"EL"))</f>
        <v/>
      </c>
      <c r="AM39" s="10">
        <f>IF($A39="","",COUNTIF($D39:$AH39,"WO"))</f>
        <v/>
      </c>
      <c r="AN39" s="10">
        <f>IF($A39="","",COUNTIF($D39:$AH39,"H"))</f>
        <v/>
      </c>
      <c r="AO39" s="10">
        <f>IF($A39="","",SUMPRODUCT(COUNTIF($D39:$AH39,Lists!$A$4:$A$11),Lists!$C$4:$C$11))</f>
        <v/>
      </c>
    </row>
    <row r="40">
      <c r="A40" s="10">
        <f>IF(Employees!A40="","",Employees!A40)</f>
        <v/>
      </c>
      <c r="B40" s="10">
        <f>IF(A40="","",IFERROR(INDEX(Employees!$B$5:$B$104,MATCH(A40,Employees!$A$5:$A$104,0)),""))</f>
        <v/>
      </c>
      <c r="C40" s="10">
        <f>IF(A40="","",IFERROR(INDEX(Employees!$C$5:$C$104,MATCH(A40,Employees!$A$5:$A$104,0)),""))</f>
        <v/>
      </c>
      <c r="D40" s="11" t="n"/>
      <c r="E40" s="11" t="n"/>
      <c r="F40" s="11" t="n"/>
      <c r="G40" s="11" t="n"/>
      <c r="H40" s="11" t="n"/>
      <c r="I40" s="11" t="n"/>
      <c r="J40" s="11" t="n"/>
      <c r="K40" s="11" t="n"/>
      <c r="L40" s="11" t="n"/>
      <c r="M40" s="11" t="n"/>
      <c r="N40" s="11" t="n"/>
      <c r="O40" s="11" t="n"/>
      <c r="P40" s="11" t="n"/>
      <c r="Q40" s="11" t="n"/>
      <c r="R40" s="11" t="n"/>
      <c r="S40" s="11" t="n"/>
      <c r="T40" s="11" t="n"/>
      <c r="U40" s="11" t="n"/>
      <c r="V40" s="11" t="n"/>
      <c r="W40" s="11" t="n"/>
      <c r="X40" s="11" t="n"/>
      <c r="Y40" s="11" t="n"/>
      <c r="Z40" s="11" t="n"/>
      <c r="AA40" s="11" t="n"/>
      <c r="AB40" s="11" t="n"/>
      <c r="AC40" s="11" t="n"/>
      <c r="AD40" s="11" t="n"/>
      <c r="AE40" s="11" t="n"/>
      <c r="AF40" s="11" t="n"/>
      <c r="AG40" s="11" t="n"/>
      <c r="AH40" s="11" t="n"/>
      <c r="AI40" s="10">
        <f>IF($A40="","",COUNTIF($D40:$AH40,"P"))</f>
        <v/>
      </c>
      <c r="AJ40" s="10">
        <f>IF($A40="","",COUNTIF($D40:$AH40,"HD"))</f>
        <v/>
      </c>
      <c r="AK40" s="10">
        <f>IF($A40="","",COUNTIF($D40:$AH40,"A"))</f>
        <v/>
      </c>
      <c r="AL40" s="10">
        <f>IF($A40="","",COUNTIF($D40:$AH40,"CL")+COUNTIF($D40:$AH40,"SL")+COUNTIF($D40:$AH40,"EL"))</f>
        <v/>
      </c>
      <c r="AM40" s="10">
        <f>IF($A40="","",COUNTIF($D40:$AH40,"WO"))</f>
        <v/>
      </c>
      <c r="AN40" s="10">
        <f>IF($A40="","",COUNTIF($D40:$AH40,"H"))</f>
        <v/>
      </c>
      <c r="AO40" s="10">
        <f>IF($A40="","",SUMPRODUCT(COUNTIF($D40:$AH40,Lists!$A$4:$A$11),Lists!$C$4:$C$11))</f>
        <v/>
      </c>
    </row>
    <row r="41">
      <c r="A41" s="10">
        <f>IF(Employees!A41="","",Employees!A41)</f>
        <v/>
      </c>
      <c r="B41" s="10">
        <f>IF(A41="","",IFERROR(INDEX(Employees!$B$5:$B$104,MATCH(A41,Employees!$A$5:$A$104,0)),""))</f>
        <v/>
      </c>
      <c r="C41" s="10">
        <f>IF(A41="","",IFERROR(INDEX(Employees!$C$5:$C$104,MATCH(A41,Employees!$A$5:$A$104,0)),""))</f>
        <v/>
      </c>
      <c r="D41" s="11" t="n"/>
      <c r="E41" s="11" t="n"/>
      <c r="F41" s="11" t="n"/>
      <c r="G41" s="11" t="n"/>
      <c r="H41" s="11" t="n"/>
      <c r="I41" s="11" t="n"/>
      <c r="J41" s="11" t="n"/>
      <c r="K41" s="11" t="n"/>
      <c r="L41" s="11" t="n"/>
      <c r="M41" s="11" t="n"/>
      <c r="N41" s="11" t="n"/>
      <c r="O41" s="11" t="n"/>
      <c r="P41" s="11" t="n"/>
      <c r="Q41" s="11" t="n"/>
      <c r="R41" s="11" t="n"/>
      <c r="S41" s="11" t="n"/>
      <c r="T41" s="11" t="n"/>
      <c r="U41" s="11" t="n"/>
      <c r="V41" s="11" t="n"/>
      <c r="W41" s="11" t="n"/>
      <c r="X41" s="11" t="n"/>
      <c r="Y41" s="11" t="n"/>
      <c r="Z41" s="11" t="n"/>
      <c r="AA41" s="11" t="n"/>
      <c r="AB41" s="11" t="n"/>
      <c r="AC41" s="11" t="n"/>
      <c r="AD41" s="11" t="n"/>
      <c r="AE41" s="11" t="n"/>
      <c r="AF41" s="11" t="n"/>
      <c r="AG41" s="11" t="n"/>
      <c r="AH41" s="11" t="n"/>
      <c r="AI41" s="10">
        <f>IF($A41="","",COUNTIF($D41:$AH41,"P"))</f>
        <v/>
      </c>
      <c r="AJ41" s="10">
        <f>IF($A41="","",COUNTIF($D41:$AH41,"HD"))</f>
        <v/>
      </c>
      <c r="AK41" s="10">
        <f>IF($A41="","",COUNTIF($D41:$AH41,"A"))</f>
        <v/>
      </c>
      <c r="AL41" s="10">
        <f>IF($A41="","",COUNTIF($D41:$AH41,"CL")+COUNTIF($D41:$AH41,"SL")+COUNTIF($D41:$AH41,"EL"))</f>
        <v/>
      </c>
      <c r="AM41" s="10">
        <f>IF($A41="","",COUNTIF($D41:$AH41,"WO"))</f>
        <v/>
      </c>
      <c r="AN41" s="10">
        <f>IF($A41="","",COUNTIF($D41:$AH41,"H"))</f>
        <v/>
      </c>
      <c r="AO41" s="10">
        <f>IF($A41="","",SUMPRODUCT(COUNTIF($D41:$AH41,Lists!$A$4:$A$11),Lists!$C$4:$C$11))</f>
        <v/>
      </c>
    </row>
    <row r="42">
      <c r="A42" s="10">
        <f>IF(Employees!A42="","",Employees!A42)</f>
        <v/>
      </c>
      <c r="B42" s="10">
        <f>IF(A42="","",IFERROR(INDEX(Employees!$B$5:$B$104,MATCH(A42,Employees!$A$5:$A$104,0)),""))</f>
        <v/>
      </c>
      <c r="C42" s="10">
        <f>IF(A42="","",IFERROR(INDEX(Employees!$C$5:$C$104,MATCH(A42,Employees!$A$5:$A$104,0)),""))</f>
        <v/>
      </c>
      <c r="D42" s="11" t="n"/>
      <c r="E42" s="11" t="n"/>
      <c r="F42" s="11" t="n"/>
      <c r="G42" s="11" t="n"/>
      <c r="H42" s="11" t="n"/>
      <c r="I42" s="11" t="n"/>
      <c r="J42" s="11" t="n"/>
      <c r="K42" s="11" t="n"/>
      <c r="L42" s="11" t="n"/>
      <c r="M42" s="11" t="n"/>
      <c r="N42" s="11" t="n"/>
      <c r="O42" s="11" t="n"/>
      <c r="P42" s="11" t="n"/>
      <c r="Q42" s="11" t="n"/>
      <c r="R42" s="11" t="n"/>
      <c r="S42" s="11" t="n"/>
      <c r="T42" s="11" t="n"/>
      <c r="U42" s="11" t="n"/>
      <c r="V42" s="11" t="n"/>
      <c r="W42" s="11" t="n"/>
      <c r="X42" s="11" t="n"/>
      <c r="Y42" s="11" t="n"/>
      <c r="Z42" s="11" t="n"/>
      <c r="AA42" s="11" t="n"/>
      <c r="AB42" s="11" t="n"/>
      <c r="AC42" s="11" t="n"/>
      <c r="AD42" s="11" t="n"/>
      <c r="AE42" s="11" t="n"/>
      <c r="AF42" s="11" t="n"/>
      <c r="AG42" s="11" t="n"/>
      <c r="AH42" s="11" t="n"/>
      <c r="AI42" s="10">
        <f>IF($A42="","",COUNTIF($D42:$AH42,"P"))</f>
        <v/>
      </c>
      <c r="AJ42" s="10">
        <f>IF($A42="","",COUNTIF($D42:$AH42,"HD"))</f>
        <v/>
      </c>
      <c r="AK42" s="10">
        <f>IF($A42="","",COUNTIF($D42:$AH42,"A"))</f>
        <v/>
      </c>
      <c r="AL42" s="10">
        <f>IF($A42="","",COUNTIF($D42:$AH42,"CL")+COUNTIF($D42:$AH42,"SL")+COUNTIF($D42:$AH42,"EL"))</f>
        <v/>
      </c>
      <c r="AM42" s="10">
        <f>IF($A42="","",COUNTIF($D42:$AH42,"WO"))</f>
        <v/>
      </c>
      <c r="AN42" s="10">
        <f>IF($A42="","",COUNTIF($D42:$AH42,"H"))</f>
        <v/>
      </c>
      <c r="AO42" s="10">
        <f>IF($A42="","",SUMPRODUCT(COUNTIF($D42:$AH42,Lists!$A$4:$A$11),Lists!$C$4:$C$11))</f>
        <v/>
      </c>
    </row>
    <row r="43">
      <c r="A43" s="10">
        <f>IF(Employees!A43="","",Employees!A43)</f>
        <v/>
      </c>
      <c r="B43" s="10">
        <f>IF(A43="","",IFERROR(INDEX(Employees!$B$5:$B$104,MATCH(A43,Employees!$A$5:$A$104,0)),""))</f>
        <v/>
      </c>
      <c r="C43" s="10">
        <f>IF(A43="","",IFERROR(INDEX(Employees!$C$5:$C$104,MATCH(A43,Employees!$A$5:$A$104,0)),""))</f>
        <v/>
      </c>
      <c r="D43" s="11" t="n"/>
      <c r="E43" s="11" t="n"/>
      <c r="F43" s="11" t="n"/>
      <c r="G43" s="11" t="n"/>
      <c r="H43" s="11" t="n"/>
      <c r="I43" s="11" t="n"/>
      <c r="J43" s="11" t="n"/>
      <c r="K43" s="11" t="n"/>
      <c r="L43" s="11" t="n"/>
      <c r="M43" s="11" t="n"/>
      <c r="N43" s="11" t="n"/>
      <c r="O43" s="11" t="n"/>
      <c r="P43" s="11" t="n"/>
      <c r="Q43" s="11" t="n"/>
      <c r="R43" s="11" t="n"/>
      <c r="S43" s="11" t="n"/>
      <c r="T43" s="11" t="n"/>
      <c r="U43" s="11" t="n"/>
      <c r="V43" s="11" t="n"/>
      <c r="W43" s="11" t="n"/>
      <c r="X43" s="11" t="n"/>
      <c r="Y43" s="11" t="n"/>
      <c r="Z43" s="11" t="n"/>
      <c r="AA43" s="11" t="n"/>
      <c r="AB43" s="11" t="n"/>
      <c r="AC43" s="11" t="n"/>
      <c r="AD43" s="11" t="n"/>
      <c r="AE43" s="11" t="n"/>
      <c r="AF43" s="11" t="n"/>
      <c r="AG43" s="11" t="n"/>
      <c r="AH43" s="11" t="n"/>
      <c r="AI43" s="10">
        <f>IF($A43="","",COUNTIF($D43:$AH43,"P"))</f>
        <v/>
      </c>
      <c r="AJ43" s="10">
        <f>IF($A43="","",COUNTIF($D43:$AH43,"HD"))</f>
        <v/>
      </c>
      <c r="AK43" s="10">
        <f>IF($A43="","",COUNTIF($D43:$AH43,"A"))</f>
        <v/>
      </c>
      <c r="AL43" s="10">
        <f>IF($A43="","",COUNTIF($D43:$AH43,"CL")+COUNTIF($D43:$AH43,"SL")+COUNTIF($D43:$AH43,"EL"))</f>
        <v/>
      </c>
      <c r="AM43" s="10">
        <f>IF($A43="","",COUNTIF($D43:$AH43,"WO"))</f>
        <v/>
      </c>
      <c r="AN43" s="10">
        <f>IF($A43="","",COUNTIF($D43:$AH43,"H"))</f>
        <v/>
      </c>
      <c r="AO43" s="10">
        <f>IF($A43="","",SUMPRODUCT(COUNTIF($D43:$AH43,Lists!$A$4:$A$11),Lists!$C$4:$C$11))</f>
        <v/>
      </c>
    </row>
    <row r="44">
      <c r="A44" s="10">
        <f>IF(Employees!A44="","",Employees!A44)</f>
        <v/>
      </c>
      <c r="B44" s="10">
        <f>IF(A44="","",IFERROR(INDEX(Employees!$B$5:$B$104,MATCH(A44,Employees!$A$5:$A$104,0)),""))</f>
        <v/>
      </c>
      <c r="C44" s="10">
        <f>IF(A44="","",IFERROR(INDEX(Employees!$C$5:$C$104,MATCH(A44,Employees!$A$5:$A$104,0)),""))</f>
        <v/>
      </c>
      <c r="D44" s="11" t="n"/>
      <c r="E44" s="11" t="n"/>
      <c r="F44" s="11" t="n"/>
      <c r="G44" s="11" t="n"/>
      <c r="H44" s="11" t="n"/>
      <c r="I44" s="11" t="n"/>
      <c r="J44" s="11" t="n"/>
      <c r="K44" s="11" t="n"/>
      <c r="L44" s="11" t="n"/>
      <c r="M44" s="11" t="n"/>
      <c r="N44" s="11" t="n"/>
      <c r="O44" s="11" t="n"/>
      <c r="P44" s="11" t="n"/>
      <c r="Q44" s="11" t="n"/>
      <c r="R44" s="11" t="n"/>
      <c r="S44" s="11" t="n"/>
      <c r="T44" s="11" t="n"/>
      <c r="U44" s="11" t="n"/>
      <c r="V44" s="11" t="n"/>
      <c r="W44" s="11" t="n"/>
      <c r="X44" s="11" t="n"/>
      <c r="Y44" s="11" t="n"/>
      <c r="Z44" s="11" t="n"/>
      <c r="AA44" s="11" t="n"/>
      <c r="AB44" s="11" t="n"/>
      <c r="AC44" s="11" t="n"/>
      <c r="AD44" s="11" t="n"/>
      <c r="AE44" s="11" t="n"/>
      <c r="AF44" s="11" t="n"/>
      <c r="AG44" s="11" t="n"/>
      <c r="AH44" s="11" t="n"/>
      <c r="AI44" s="10">
        <f>IF($A44="","",COUNTIF($D44:$AH44,"P"))</f>
        <v/>
      </c>
      <c r="AJ44" s="10">
        <f>IF($A44="","",COUNTIF($D44:$AH44,"HD"))</f>
        <v/>
      </c>
      <c r="AK44" s="10">
        <f>IF($A44="","",COUNTIF($D44:$AH44,"A"))</f>
        <v/>
      </c>
      <c r="AL44" s="10">
        <f>IF($A44="","",COUNTIF($D44:$AH44,"CL")+COUNTIF($D44:$AH44,"SL")+COUNTIF($D44:$AH44,"EL"))</f>
        <v/>
      </c>
      <c r="AM44" s="10">
        <f>IF($A44="","",COUNTIF($D44:$AH44,"WO"))</f>
        <v/>
      </c>
      <c r="AN44" s="10">
        <f>IF($A44="","",COUNTIF($D44:$AH44,"H"))</f>
        <v/>
      </c>
      <c r="AO44" s="10">
        <f>IF($A44="","",SUMPRODUCT(COUNTIF($D44:$AH44,Lists!$A$4:$A$11),Lists!$C$4:$C$11))</f>
        <v/>
      </c>
    </row>
    <row r="45">
      <c r="A45" s="10">
        <f>IF(Employees!A45="","",Employees!A45)</f>
        <v/>
      </c>
      <c r="B45" s="10">
        <f>IF(A45="","",IFERROR(INDEX(Employees!$B$5:$B$104,MATCH(A45,Employees!$A$5:$A$104,0)),""))</f>
        <v/>
      </c>
      <c r="C45" s="10">
        <f>IF(A45="","",IFERROR(INDEX(Employees!$C$5:$C$104,MATCH(A45,Employees!$A$5:$A$104,0)),""))</f>
        <v/>
      </c>
      <c r="D45" s="11" t="n"/>
      <c r="E45" s="11" t="n"/>
      <c r="F45" s="11" t="n"/>
      <c r="G45" s="11" t="n"/>
      <c r="H45" s="11" t="n"/>
      <c r="I45" s="11" t="n"/>
      <c r="J45" s="11" t="n"/>
      <c r="K45" s="11" t="n"/>
      <c r="L45" s="11" t="n"/>
      <c r="M45" s="11" t="n"/>
      <c r="N45" s="11" t="n"/>
      <c r="O45" s="11" t="n"/>
      <c r="P45" s="11" t="n"/>
      <c r="Q45" s="11" t="n"/>
      <c r="R45" s="11" t="n"/>
      <c r="S45" s="11" t="n"/>
      <c r="T45" s="11" t="n"/>
      <c r="U45" s="11" t="n"/>
      <c r="V45" s="11" t="n"/>
      <c r="W45" s="11" t="n"/>
      <c r="X45" s="11" t="n"/>
      <c r="Y45" s="11" t="n"/>
      <c r="Z45" s="11" t="n"/>
      <c r="AA45" s="11" t="n"/>
      <c r="AB45" s="11" t="n"/>
      <c r="AC45" s="11" t="n"/>
      <c r="AD45" s="11" t="n"/>
      <c r="AE45" s="11" t="n"/>
      <c r="AF45" s="11" t="n"/>
      <c r="AG45" s="11" t="n"/>
      <c r="AH45" s="11" t="n"/>
      <c r="AI45" s="10">
        <f>IF($A45="","",COUNTIF($D45:$AH45,"P"))</f>
        <v/>
      </c>
      <c r="AJ45" s="10">
        <f>IF($A45="","",COUNTIF($D45:$AH45,"HD"))</f>
        <v/>
      </c>
      <c r="AK45" s="10">
        <f>IF($A45="","",COUNTIF($D45:$AH45,"A"))</f>
        <v/>
      </c>
      <c r="AL45" s="10">
        <f>IF($A45="","",COUNTIF($D45:$AH45,"CL")+COUNTIF($D45:$AH45,"SL")+COUNTIF($D45:$AH45,"EL"))</f>
        <v/>
      </c>
      <c r="AM45" s="10">
        <f>IF($A45="","",COUNTIF($D45:$AH45,"WO"))</f>
        <v/>
      </c>
      <c r="AN45" s="10">
        <f>IF($A45="","",COUNTIF($D45:$AH45,"H"))</f>
        <v/>
      </c>
      <c r="AO45" s="10">
        <f>IF($A45="","",SUMPRODUCT(COUNTIF($D45:$AH45,Lists!$A$4:$A$11),Lists!$C$4:$C$11))</f>
        <v/>
      </c>
    </row>
    <row r="46">
      <c r="A46" s="10">
        <f>IF(Employees!A46="","",Employees!A46)</f>
        <v/>
      </c>
      <c r="B46" s="10">
        <f>IF(A46="","",IFERROR(INDEX(Employees!$B$5:$B$104,MATCH(A46,Employees!$A$5:$A$104,0)),""))</f>
        <v/>
      </c>
      <c r="C46" s="10">
        <f>IF(A46="","",IFERROR(INDEX(Employees!$C$5:$C$104,MATCH(A46,Employees!$A$5:$A$104,0)),""))</f>
        <v/>
      </c>
      <c r="D46" s="11" t="n"/>
      <c r="E46" s="11" t="n"/>
      <c r="F46" s="11" t="n"/>
      <c r="G46" s="11" t="n"/>
      <c r="H46" s="11" t="n"/>
      <c r="I46" s="11" t="n"/>
      <c r="J46" s="11" t="n"/>
      <c r="K46" s="11" t="n"/>
      <c r="L46" s="11" t="n"/>
      <c r="M46" s="11" t="n"/>
      <c r="N46" s="11" t="n"/>
      <c r="O46" s="11" t="n"/>
      <c r="P46" s="11" t="n"/>
      <c r="Q46" s="11" t="n"/>
      <c r="R46" s="11" t="n"/>
      <c r="S46" s="11" t="n"/>
      <c r="T46" s="11" t="n"/>
      <c r="U46" s="11" t="n"/>
      <c r="V46" s="11" t="n"/>
      <c r="W46" s="11" t="n"/>
      <c r="X46" s="11" t="n"/>
      <c r="Y46" s="11" t="n"/>
      <c r="Z46" s="11" t="n"/>
      <c r="AA46" s="11" t="n"/>
      <c r="AB46" s="11" t="n"/>
      <c r="AC46" s="11" t="n"/>
      <c r="AD46" s="11" t="n"/>
      <c r="AE46" s="11" t="n"/>
      <c r="AF46" s="11" t="n"/>
      <c r="AG46" s="11" t="n"/>
      <c r="AH46" s="11" t="n"/>
      <c r="AI46" s="10">
        <f>IF($A46="","",COUNTIF($D46:$AH46,"P"))</f>
        <v/>
      </c>
      <c r="AJ46" s="10">
        <f>IF($A46="","",COUNTIF($D46:$AH46,"HD"))</f>
        <v/>
      </c>
      <c r="AK46" s="10">
        <f>IF($A46="","",COUNTIF($D46:$AH46,"A"))</f>
        <v/>
      </c>
      <c r="AL46" s="10">
        <f>IF($A46="","",COUNTIF($D46:$AH46,"CL")+COUNTIF($D46:$AH46,"SL")+COUNTIF($D46:$AH46,"EL"))</f>
        <v/>
      </c>
      <c r="AM46" s="10">
        <f>IF($A46="","",COUNTIF($D46:$AH46,"WO"))</f>
        <v/>
      </c>
      <c r="AN46" s="10">
        <f>IF($A46="","",COUNTIF($D46:$AH46,"H"))</f>
        <v/>
      </c>
      <c r="AO46" s="10">
        <f>IF($A46="","",SUMPRODUCT(COUNTIF($D46:$AH46,Lists!$A$4:$A$11),Lists!$C$4:$C$11))</f>
        <v/>
      </c>
    </row>
    <row r="47">
      <c r="A47" s="10">
        <f>IF(Employees!A47="","",Employees!A47)</f>
        <v/>
      </c>
      <c r="B47" s="10">
        <f>IF(A47="","",IFERROR(INDEX(Employees!$B$5:$B$104,MATCH(A47,Employees!$A$5:$A$104,0)),""))</f>
        <v/>
      </c>
      <c r="C47" s="10">
        <f>IF(A47="","",IFERROR(INDEX(Employees!$C$5:$C$104,MATCH(A47,Employees!$A$5:$A$104,0)),""))</f>
        <v/>
      </c>
      <c r="D47" s="11" t="n"/>
      <c r="E47" s="11" t="n"/>
      <c r="F47" s="11" t="n"/>
      <c r="G47" s="11" t="n"/>
      <c r="H47" s="11" t="n"/>
      <c r="I47" s="11" t="n"/>
      <c r="J47" s="11" t="n"/>
      <c r="K47" s="11" t="n"/>
      <c r="L47" s="11" t="n"/>
      <c r="M47" s="11" t="n"/>
      <c r="N47" s="11" t="n"/>
      <c r="O47" s="11" t="n"/>
      <c r="P47" s="11" t="n"/>
      <c r="Q47" s="11" t="n"/>
      <c r="R47" s="11" t="n"/>
      <c r="S47" s="11" t="n"/>
      <c r="T47" s="11" t="n"/>
      <c r="U47" s="11" t="n"/>
      <c r="V47" s="11" t="n"/>
      <c r="W47" s="11" t="n"/>
      <c r="X47" s="11" t="n"/>
      <c r="Y47" s="11" t="n"/>
      <c r="Z47" s="11" t="n"/>
      <c r="AA47" s="11" t="n"/>
      <c r="AB47" s="11" t="n"/>
      <c r="AC47" s="11" t="n"/>
      <c r="AD47" s="11" t="n"/>
      <c r="AE47" s="11" t="n"/>
      <c r="AF47" s="11" t="n"/>
      <c r="AG47" s="11" t="n"/>
      <c r="AH47" s="11" t="n"/>
      <c r="AI47" s="10">
        <f>IF($A47="","",COUNTIF($D47:$AH47,"P"))</f>
        <v/>
      </c>
      <c r="AJ47" s="10">
        <f>IF($A47="","",COUNTIF($D47:$AH47,"HD"))</f>
        <v/>
      </c>
      <c r="AK47" s="10">
        <f>IF($A47="","",COUNTIF($D47:$AH47,"A"))</f>
        <v/>
      </c>
      <c r="AL47" s="10">
        <f>IF($A47="","",COUNTIF($D47:$AH47,"CL")+COUNTIF($D47:$AH47,"SL")+COUNTIF($D47:$AH47,"EL"))</f>
        <v/>
      </c>
      <c r="AM47" s="10">
        <f>IF($A47="","",COUNTIF($D47:$AH47,"WO"))</f>
        <v/>
      </c>
      <c r="AN47" s="10">
        <f>IF($A47="","",COUNTIF($D47:$AH47,"H"))</f>
        <v/>
      </c>
      <c r="AO47" s="10">
        <f>IF($A47="","",SUMPRODUCT(COUNTIF($D47:$AH47,Lists!$A$4:$A$11),Lists!$C$4:$C$11))</f>
        <v/>
      </c>
    </row>
    <row r="48">
      <c r="A48" s="10">
        <f>IF(Employees!A48="","",Employees!A48)</f>
        <v/>
      </c>
      <c r="B48" s="10">
        <f>IF(A48="","",IFERROR(INDEX(Employees!$B$5:$B$104,MATCH(A48,Employees!$A$5:$A$104,0)),""))</f>
        <v/>
      </c>
      <c r="C48" s="10">
        <f>IF(A48="","",IFERROR(INDEX(Employees!$C$5:$C$104,MATCH(A48,Employees!$A$5:$A$104,0)),""))</f>
        <v/>
      </c>
      <c r="D48" s="11" t="n"/>
      <c r="E48" s="11" t="n"/>
      <c r="F48" s="11" t="n"/>
      <c r="G48" s="11" t="n"/>
      <c r="H48" s="11" t="n"/>
      <c r="I48" s="11" t="n"/>
      <c r="J48" s="11" t="n"/>
      <c r="K48" s="11" t="n"/>
      <c r="L48" s="11" t="n"/>
      <c r="M48" s="11" t="n"/>
      <c r="N48" s="11" t="n"/>
      <c r="O48" s="11" t="n"/>
      <c r="P48" s="11" t="n"/>
      <c r="Q48" s="11" t="n"/>
      <c r="R48" s="11" t="n"/>
      <c r="S48" s="11" t="n"/>
      <c r="T48" s="11" t="n"/>
      <c r="U48" s="11" t="n"/>
      <c r="V48" s="11" t="n"/>
      <c r="W48" s="11" t="n"/>
      <c r="X48" s="11" t="n"/>
      <c r="Y48" s="11" t="n"/>
      <c r="Z48" s="11" t="n"/>
      <c r="AA48" s="11" t="n"/>
      <c r="AB48" s="11" t="n"/>
      <c r="AC48" s="11" t="n"/>
      <c r="AD48" s="11" t="n"/>
      <c r="AE48" s="11" t="n"/>
      <c r="AF48" s="11" t="n"/>
      <c r="AG48" s="11" t="n"/>
      <c r="AH48" s="11" t="n"/>
      <c r="AI48" s="10">
        <f>IF($A48="","",COUNTIF($D48:$AH48,"P"))</f>
        <v/>
      </c>
      <c r="AJ48" s="10">
        <f>IF($A48="","",COUNTIF($D48:$AH48,"HD"))</f>
        <v/>
      </c>
      <c r="AK48" s="10">
        <f>IF($A48="","",COUNTIF($D48:$AH48,"A"))</f>
        <v/>
      </c>
      <c r="AL48" s="10">
        <f>IF($A48="","",COUNTIF($D48:$AH48,"CL")+COUNTIF($D48:$AH48,"SL")+COUNTIF($D48:$AH48,"EL"))</f>
        <v/>
      </c>
      <c r="AM48" s="10">
        <f>IF($A48="","",COUNTIF($D48:$AH48,"WO"))</f>
        <v/>
      </c>
      <c r="AN48" s="10">
        <f>IF($A48="","",COUNTIF($D48:$AH48,"H"))</f>
        <v/>
      </c>
      <c r="AO48" s="10">
        <f>IF($A48="","",SUMPRODUCT(COUNTIF($D48:$AH48,Lists!$A$4:$A$11),Lists!$C$4:$C$11))</f>
        <v/>
      </c>
    </row>
    <row r="49">
      <c r="A49" s="10">
        <f>IF(Employees!A49="","",Employees!A49)</f>
        <v/>
      </c>
      <c r="B49" s="10">
        <f>IF(A49="","",IFERROR(INDEX(Employees!$B$5:$B$104,MATCH(A49,Employees!$A$5:$A$104,0)),""))</f>
        <v/>
      </c>
      <c r="C49" s="10">
        <f>IF(A49="","",IFERROR(INDEX(Employees!$C$5:$C$104,MATCH(A49,Employees!$A$5:$A$104,0)),""))</f>
        <v/>
      </c>
      <c r="D49" s="11" t="n"/>
      <c r="E49" s="11" t="n"/>
      <c r="F49" s="11" t="n"/>
      <c r="G49" s="11" t="n"/>
      <c r="H49" s="11" t="n"/>
      <c r="I49" s="11" t="n"/>
      <c r="J49" s="11" t="n"/>
      <c r="K49" s="11" t="n"/>
      <c r="L49" s="11" t="n"/>
      <c r="M49" s="11" t="n"/>
      <c r="N49" s="11" t="n"/>
      <c r="O49" s="11" t="n"/>
      <c r="P49" s="11" t="n"/>
      <c r="Q49" s="11" t="n"/>
      <c r="R49" s="11" t="n"/>
      <c r="S49" s="11" t="n"/>
      <c r="T49" s="11" t="n"/>
      <c r="U49" s="11" t="n"/>
      <c r="V49" s="11" t="n"/>
      <c r="W49" s="11" t="n"/>
      <c r="X49" s="11" t="n"/>
      <c r="Y49" s="11" t="n"/>
      <c r="Z49" s="11" t="n"/>
      <c r="AA49" s="11" t="n"/>
      <c r="AB49" s="11" t="n"/>
      <c r="AC49" s="11" t="n"/>
      <c r="AD49" s="11" t="n"/>
      <c r="AE49" s="11" t="n"/>
      <c r="AF49" s="11" t="n"/>
      <c r="AG49" s="11" t="n"/>
      <c r="AH49" s="11" t="n"/>
      <c r="AI49" s="10">
        <f>IF($A49="","",COUNTIF($D49:$AH49,"P"))</f>
        <v/>
      </c>
      <c r="AJ49" s="10">
        <f>IF($A49="","",COUNTIF($D49:$AH49,"HD"))</f>
        <v/>
      </c>
      <c r="AK49" s="10">
        <f>IF($A49="","",COUNTIF($D49:$AH49,"A"))</f>
        <v/>
      </c>
      <c r="AL49" s="10">
        <f>IF($A49="","",COUNTIF($D49:$AH49,"CL")+COUNTIF($D49:$AH49,"SL")+COUNTIF($D49:$AH49,"EL"))</f>
        <v/>
      </c>
      <c r="AM49" s="10">
        <f>IF($A49="","",COUNTIF($D49:$AH49,"WO"))</f>
        <v/>
      </c>
      <c r="AN49" s="10">
        <f>IF($A49="","",COUNTIF($D49:$AH49,"H"))</f>
        <v/>
      </c>
      <c r="AO49" s="10">
        <f>IF($A49="","",SUMPRODUCT(COUNTIF($D49:$AH49,Lists!$A$4:$A$11),Lists!$C$4:$C$11))</f>
        <v/>
      </c>
    </row>
    <row r="50">
      <c r="A50" s="10">
        <f>IF(Employees!A50="","",Employees!A50)</f>
        <v/>
      </c>
      <c r="B50" s="10">
        <f>IF(A50="","",IFERROR(INDEX(Employees!$B$5:$B$104,MATCH(A50,Employees!$A$5:$A$104,0)),""))</f>
        <v/>
      </c>
      <c r="C50" s="10">
        <f>IF(A50="","",IFERROR(INDEX(Employees!$C$5:$C$104,MATCH(A50,Employees!$A$5:$A$104,0)),""))</f>
        <v/>
      </c>
      <c r="D50" s="11" t="n"/>
      <c r="E50" s="11" t="n"/>
      <c r="F50" s="11" t="n"/>
      <c r="G50" s="11" t="n"/>
      <c r="H50" s="11" t="n"/>
      <c r="I50" s="11" t="n"/>
      <c r="J50" s="11" t="n"/>
      <c r="K50" s="11" t="n"/>
      <c r="L50" s="11" t="n"/>
      <c r="M50" s="11" t="n"/>
      <c r="N50" s="11" t="n"/>
      <c r="O50" s="11" t="n"/>
      <c r="P50" s="11" t="n"/>
      <c r="Q50" s="11" t="n"/>
      <c r="R50" s="11" t="n"/>
      <c r="S50" s="11" t="n"/>
      <c r="T50" s="11" t="n"/>
      <c r="U50" s="11" t="n"/>
      <c r="V50" s="11" t="n"/>
      <c r="W50" s="11" t="n"/>
      <c r="X50" s="11" t="n"/>
      <c r="Y50" s="11" t="n"/>
      <c r="Z50" s="11" t="n"/>
      <c r="AA50" s="11" t="n"/>
      <c r="AB50" s="11" t="n"/>
      <c r="AC50" s="11" t="n"/>
      <c r="AD50" s="11" t="n"/>
      <c r="AE50" s="11" t="n"/>
      <c r="AF50" s="11" t="n"/>
      <c r="AG50" s="11" t="n"/>
      <c r="AH50" s="11" t="n"/>
      <c r="AI50" s="10">
        <f>IF($A50="","",COUNTIF($D50:$AH50,"P"))</f>
        <v/>
      </c>
      <c r="AJ50" s="10">
        <f>IF($A50="","",COUNTIF($D50:$AH50,"HD"))</f>
        <v/>
      </c>
      <c r="AK50" s="10">
        <f>IF($A50="","",COUNTIF($D50:$AH50,"A"))</f>
        <v/>
      </c>
      <c r="AL50" s="10">
        <f>IF($A50="","",COUNTIF($D50:$AH50,"CL")+COUNTIF($D50:$AH50,"SL")+COUNTIF($D50:$AH50,"EL"))</f>
        <v/>
      </c>
      <c r="AM50" s="10">
        <f>IF($A50="","",COUNTIF($D50:$AH50,"WO"))</f>
        <v/>
      </c>
      <c r="AN50" s="10">
        <f>IF($A50="","",COUNTIF($D50:$AH50,"H"))</f>
        <v/>
      </c>
      <c r="AO50" s="10">
        <f>IF($A50="","",SUMPRODUCT(COUNTIF($D50:$AH50,Lists!$A$4:$A$11),Lists!$C$4:$C$11))</f>
        <v/>
      </c>
    </row>
    <row r="51">
      <c r="A51" s="10">
        <f>IF(Employees!A51="","",Employees!A51)</f>
        <v/>
      </c>
      <c r="B51" s="10">
        <f>IF(A51="","",IFERROR(INDEX(Employees!$B$5:$B$104,MATCH(A51,Employees!$A$5:$A$104,0)),""))</f>
        <v/>
      </c>
      <c r="C51" s="10">
        <f>IF(A51="","",IFERROR(INDEX(Employees!$C$5:$C$104,MATCH(A51,Employees!$A$5:$A$104,0)),""))</f>
        <v/>
      </c>
      <c r="D51" s="11" t="n"/>
      <c r="E51" s="11" t="n"/>
      <c r="F51" s="11" t="n"/>
      <c r="G51" s="11" t="n"/>
      <c r="H51" s="11" t="n"/>
      <c r="I51" s="11" t="n"/>
      <c r="J51" s="11" t="n"/>
      <c r="K51" s="11" t="n"/>
      <c r="L51" s="11" t="n"/>
      <c r="M51" s="11" t="n"/>
      <c r="N51" s="11" t="n"/>
      <c r="O51" s="11" t="n"/>
      <c r="P51" s="11" t="n"/>
      <c r="Q51" s="11" t="n"/>
      <c r="R51" s="11" t="n"/>
      <c r="S51" s="11" t="n"/>
      <c r="T51" s="11" t="n"/>
      <c r="U51" s="11" t="n"/>
      <c r="V51" s="11" t="n"/>
      <c r="W51" s="11" t="n"/>
      <c r="X51" s="11" t="n"/>
      <c r="Y51" s="11" t="n"/>
      <c r="Z51" s="11" t="n"/>
      <c r="AA51" s="11" t="n"/>
      <c r="AB51" s="11" t="n"/>
      <c r="AC51" s="11" t="n"/>
      <c r="AD51" s="11" t="n"/>
      <c r="AE51" s="11" t="n"/>
      <c r="AF51" s="11" t="n"/>
      <c r="AG51" s="11" t="n"/>
      <c r="AH51" s="11" t="n"/>
      <c r="AI51" s="10">
        <f>IF($A51="","",COUNTIF($D51:$AH51,"P"))</f>
        <v/>
      </c>
      <c r="AJ51" s="10">
        <f>IF($A51="","",COUNTIF($D51:$AH51,"HD"))</f>
        <v/>
      </c>
      <c r="AK51" s="10">
        <f>IF($A51="","",COUNTIF($D51:$AH51,"A"))</f>
        <v/>
      </c>
      <c r="AL51" s="10">
        <f>IF($A51="","",COUNTIF($D51:$AH51,"CL")+COUNTIF($D51:$AH51,"SL")+COUNTIF($D51:$AH51,"EL"))</f>
        <v/>
      </c>
      <c r="AM51" s="10">
        <f>IF($A51="","",COUNTIF($D51:$AH51,"WO"))</f>
        <v/>
      </c>
      <c r="AN51" s="10">
        <f>IF($A51="","",COUNTIF($D51:$AH51,"H"))</f>
        <v/>
      </c>
      <c r="AO51" s="10">
        <f>IF($A51="","",SUMPRODUCT(COUNTIF($D51:$AH51,Lists!$A$4:$A$11),Lists!$C$4:$C$11))</f>
        <v/>
      </c>
    </row>
    <row r="52">
      <c r="A52" s="10">
        <f>IF(Employees!A52="","",Employees!A52)</f>
        <v/>
      </c>
      <c r="B52" s="10">
        <f>IF(A52="","",IFERROR(INDEX(Employees!$B$5:$B$104,MATCH(A52,Employees!$A$5:$A$104,0)),""))</f>
        <v/>
      </c>
      <c r="C52" s="10">
        <f>IF(A52="","",IFERROR(INDEX(Employees!$C$5:$C$104,MATCH(A52,Employees!$A$5:$A$104,0)),""))</f>
        <v/>
      </c>
      <c r="D52" s="11" t="n"/>
      <c r="E52" s="11" t="n"/>
      <c r="F52" s="11" t="n"/>
      <c r="G52" s="11" t="n"/>
      <c r="H52" s="11" t="n"/>
      <c r="I52" s="11" t="n"/>
      <c r="J52" s="11" t="n"/>
      <c r="K52" s="11" t="n"/>
      <c r="L52" s="11" t="n"/>
      <c r="M52" s="11" t="n"/>
      <c r="N52" s="11" t="n"/>
      <c r="O52" s="11" t="n"/>
      <c r="P52" s="11" t="n"/>
      <c r="Q52" s="11" t="n"/>
      <c r="R52" s="11" t="n"/>
      <c r="S52" s="11" t="n"/>
      <c r="T52" s="11" t="n"/>
      <c r="U52" s="11" t="n"/>
      <c r="V52" s="11" t="n"/>
      <c r="W52" s="11" t="n"/>
      <c r="X52" s="11" t="n"/>
      <c r="Y52" s="11" t="n"/>
      <c r="Z52" s="11" t="n"/>
      <c r="AA52" s="11" t="n"/>
      <c r="AB52" s="11" t="n"/>
      <c r="AC52" s="11" t="n"/>
      <c r="AD52" s="11" t="n"/>
      <c r="AE52" s="11" t="n"/>
      <c r="AF52" s="11" t="n"/>
      <c r="AG52" s="11" t="n"/>
      <c r="AH52" s="11" t="n"/>
      <c r="AI52" s="10">
        <f>IF($A52="","",COUNTIF($D52:$AH52,"P"))</f>
        <v/>
      </c>
      <c r="AJ52" s="10">
        <f>IF($A52="","",COUNTIF($D52:$AH52,"HD"))</f>
        <v/>
      </c>
      <c r="AK52" s="10">
        <f>IF($A52="","",COUNTIF($D52:$AH52,"A"))</f>
        <v/>
      </c>
      <c r="AL52" s="10">
        <f>IF($A52="","",COUNTIF($D52:$AH52,"CL")+COUNTIF($D52:$AH52,"SL")+COUNTIF($D52:$AH52,"EL"))</f>
        <v/>
      </c>
      <c r="AM52" s="10">
        <f>IF($A52="","",COUNTIF($D52:$AH52,"WO"))</f>
        <v/>
      </c>
      <c r="AN52" s="10">
        <f>IF($A52="","",COUNTIF($D52:$AH52,"H"))</f>
        <v/>
      </c>
      <c r="AO52" s="10">
        <f>IF($A52="","",SUMPRODUCT(COUNTIF($D52:$AH52,Lists!$A$4:$A$11),Lists!$C$4:$C$11))</f>
        <v/>
      </c>
    </row>
    <row r="53">
      <c r="A53" s="10">
        <f>IF(Employees!A53="","",Employees!A53)</f>
        <v/>
      </c>
      <c r="B53" s="10">
        <f>IF(A53="","",IFERROR(INDEX(Employees!$B$5:$B$104,MATCH(A53,Employees!$A$5:$A$104,0)),""))</f>
        <v/>
      </c>
      <c r="C53" s="10">
        <f>IF(A53="","",IFERROR(INDEX(Employees!$C$5:$C$104,MATCH(A53,Employees!$A$5:$A$104,0)),""))</f>
        <v/>
      </c>
      <c r="D53" s="11" t="n"/>
      <c r="E53" s="11" t="n"/>
      <c r="F53" s="11" t="n"/>
      <c r="G53" s="11" t="n"/>
      <c r="H53" s="11" t="n"/>
      <c r="I53" s="11" t="n"/>
      <c r="J53" s="11" t="n"/>
      <c r="K53" s="11" t="n"/>
      <c r="L53" s="11" t="n"/>
      <c r="M53" s="11" t="n"/>
      <c r="N53" s="11" t="n"/>
      <c r="O53" s="11" t="n"/>
      <c r="P53" s="11" t="n"/>
      <c r="Q53" s="11" t="n"/>
      <c r="R53" s="11" t="n"/>
      <c r="S53" s="11" t="n"/>
      <c r="T53" s="11" t="n"/>
      <c r="U53" s="11" t="n"/>
      <c r="V53" s="11" t="n"/>
      <c r="W53" s="11" t="n"/>
      <c r="X53" s="11" t="n"/>
      <c r="Y53" s="11" t="n"/>
      <c r="Z53" s="11" t="n"/>
      <c r="AA53" s="11" t="n"/>
      <c r="AB53" s="11" t="n"/>
      <c r="AC53" s="11" t="n"/>
      <c r="AD53" s="11" t="n"/>
      <c r="AE53" s="11" t="n"/>
      <c r="AF53" s="11" t="n"/>
      <c r="AG53" s="11" t="n"/>
      <c r="AH53" s="11" t="n"/>
      <c r="AI53" s="10">
        <f>IF($A53="","",COUNTIF($D53:$AH53,"P"))</f>
        <v/>
      </c>
      <c r="AJ53" s="10">
        <f>IF($A53="","",COUNTIF($D53:$AH53,"HD"))</f>
        <v/>
      </c>
      <c r="AK53" s="10">
        <f>IF($A53="","",COUNTIF($D53:$AH53,"A"))</f>
        <v/>
      </c>
      <c r="AL53" s="10">
        <f>IF($A53="","",COUNTIF($D53:$AH53,"CL")+COUNTIF($D53:$AH53,"SL")+COUNTIF($D53:$AH53,"EL"))</f>
        <v/>
      </c>
      <c r="AM53" s="10">
        <f>IF($A53="","",COUNTIF($D53:$AH53,"WO"))</f>
        <v/>
      </c>
      <c r="AN53" s="10">
        <f>IF($A53="","",COUNTIF($D53:$AH53,"H"))</f>
        <v/>
      </c>
      <c r="AO53" s="10">
        <f>IF($A53="","",SUMPRODUCT(COUNTIF($D53:$AH53,Lists!$A$4:$A$11),Lists!$C$4:$C$11))</f>
        <v/>
      </c>
    </row>
    <row r="54">
      <c r="A54" s="10">
        <f>IF(Employees!A54="","",Employees!A54)</f>
        <v/>
      </c>
      <c r="B54" s="10">
        <f>IF(A54="","",IFERROR(INDEX(Employees!$B$5:$B$104,MATCH(A54,Employees!$A$5:$A$104,0)),""))</f>
        <v/>
      </c>
      <c r="C54" s="10">
        <f>IF(A54="","",IFERROR(INDEX(Employees!$C$5:$C$104,MATCH(A54,Employees!$A$5:$A$104,0)),""))</f>
        <v/>
      </c>
      <c r="D54" s="11" t="n"/>
      <c r="E54" s="11" t="n"/>
      <c r="F54" s="11" t="n"/>
      <c r="G54" s="11" t="n"/>
      <c r="H54" s="11" t="n"/>
      <c r="I54" s="11" t="n"/>
      <c r="J54" s="11" t="n"/>
      <c r="K54" s="11" t="n"/>
      <c r="L54" s="11" t="n"/>
      <c r="M54" s="11" t="n"/>
      <c r="N54" s="11" t="n"/>
      <c r="O54" s="11" t="n"/>
      <c r="P54" s="11" t="n"/>
      <c r="Q54" s="11" t="n"/>
      <c r="R54" s="11" t="n"/>
      <c r="S54" s="11" t="n"/>
      <c r="T54" s="11" t="n"/>
      <c r="U54" s="11" t="n"/>
      <c r="V54" s="11" t="n"/>
      <c r="W54" s="11" t="n"/>
      <c r="X54" s="11" t="n"/>
      <c r="Y54" s="11" t="n"/>
      <c r="Z54" s="11" t="n"/>
      <c r="AA54" s="11" t="n"/>
      <c r="AB54" s="11" t="n"/>
      <c r="AC54" s="11" t="n"/>
      <c r="AD54" s="11" t="n"/>
      <c r="AE54" s="11" t="n"/>
      <c r="AF54" s="11" t="n"/>
      <c r="AG54" s="11" t="n"/>
      <c r="AH54" s="11" t="n"/>
      <c r="AI54" s="10">
        <f>IF($A54="","",COUNTIF($D54:$AH54,"P"))</f>
        <v/>
      </c>
      <c r="AJ54" s="10">
        <f>IF($A54="","",COUNTIF($D54:$AH54,"HD"))</f>
        <v/>
      </c>
      <c r="AK54" s="10">
        <f>IF($A54="","",COUNTIF($D54:$AH54,"A"))</f>
        <v/>
      </c>
      <c r="AL54" s="10">
        <f>IF($A54="","",COUNTIF($D54:$AH54,"CL")+COUNTIF($D54:$AH54,"SL")+COUNTIF($D54:$AH54,"EL"))</f>
        <v/>
      </c>
      <c r="AM54" s="10">
        <f>IF($A54="","",COUNTIF($D54:$AH54,"WO"))</f>
        <v/>
      </c>
      <c r="AN54" s="10">
        <f>IF($A54="","",COUNTIF($D54:$AH54,"H"))</f>
        <v/>
      </c>
      <c r="AO54" s="10">
        <f>IF($A54="","",SUMPRODUCT(COUNTIF($D54:$AH54,Lists!$A$4:$A$11),Lists!$C$4:$C$11))</f>
        <v/>
      </c>
    </row>
    <row r="55">
      <c r="A55" s="10">
        <f>IF(Employees!A55="","",Employees!A55)</f>
        <v/>
      </c>
      <c r="B55" s="10">
        <f>IF(A55="","",IFERROR(INDEX(Employees!$B$5:$B$104,MATCH(A55,Employees!$A$5:$A$104,0)),""))</f>
        <v/>
      </c>
      <c r="C55" s="10">
        <f>IF(A55="","",IFERROR(INDEX(Employees!$C$5:$C$104,MATCH(A55,Employees!$A$5:$A$104,0)),""))</f>
        <v/>
      </c>
      <c r="D55" s="11" t="n"/>
      <c r="E55" s="11" t="n"/>
      <c r="F55" s="11" t="n"/>
      <c r="G55" s="11" t="n"/>
      <c r="H55" s="11" t="n"/>
      <c r="I55" s="11" t="n"/>
      <c r="J55" s="11" t="n"/>
      <c r="K55" s="11" t="n"/>
      <c r="L55" s="11" t="n"/>
      <c r="M55" s="11" t="n"/>
      <c r="N55" s="11" t="n"/>
      <c r="O55" s="11" t="n"/>
      <c r="P55" s="11" t="n"/>
      <c r="Q55" s="11" t="n"/>
      <c r="R55" s="11" t="n"/>
      <c r="S55" s="11" t="n"/>
      <c r="T55" s="11" t="n"/>
      <c r="U55" s="11" t="n"/>
      <c r="V55" s="11" t="n"/>
      <c r="W55" s="11" t="n"/>
      <c r="X55" s="11" t="n"/>
      <c r="Y55" s="11" t="n"/>
      <c r="Z55" s="11" t="n"/>
      <c r="AA55" s="11" t="n"/>
      <c r="AB55" s="11" t="n"/>
      <c r="AC55" s="11" t="n"/>
      <c r="AD55" s="11" t="n"/>
      <c r="AE55" s="11" t="n"/>
      <c r="AF55" s="11" t="n"/>
      <c r="AG55" s="11" t="n"/>
      <c r="AH55" s="11" t="n"/>
      <c r="AI55" s="10">
        <f>IF($A55="","",COUNTIF($D55:$AH55,"P"))</f>
        <v/>
      </c>
      <c r="AJ55" s="10">
        <f>IF($A55="","",COUNTIF($D55:$AH55,"HD"))</f>
        <v/>
      </c>
      <c r="AK55" s="10">
        <f>IF($A55="","",COUNTIF($D55:$AH55,"A"))</f>
        <v/>
      </c>
      <c r="AL55" s="10">
        <f>IF($A55="","",COUNTIF($D55:$AH55,"CL")+COUNTIF($D55:$AH55,"SL")+COUNTIF($D55:$AH55,"EL"))</f>
        <v/>
      </c>
      <c r="AM55" s="10">
        <f>IF($A55="","",COUNTIF($D55:$AH55,"WO"))</f>
        <v/>
      </c>
      <c r="AN55" s="10">
        <f>IF($A55="","",COUNTIF($D55:$AH55,"H"))</f>
        <v/>
      </c>
      <c r="AO55" s="10">
        <f>IF($A55="","",SUMPRODUCT(COUNTIF($D55:$AH55,Lists!$A$4:$A$11),Lists!$C$4:$C$11))</f>
        <v/>
      </c>
    </row>
    <row r="56">
      <c r="A56" s="10">
        <f>IF(Employees!A56="","",Employees!A56)</f>
        <v/>
      </c>
      <c r="B56" s="10">
        <f>IF(A56="","",IFERROR(INDEX(Employees!$B$5:$B$104,MATCH(A56,Employees!$A$5:$A$104,0)),""))</f>
        <v/>
      </c>
      <c r="C56" s="10">
        <f>IF(A56="","",IFERROR(INDEX(Employees!$C$5:$C$104,MATCH(A56,Employees!$A$5:$A$104,0)),""))</f>
        <v/>
      </c>
      <c r="D56" s="11" t="n"/>
      <c r="E56" s="11" t="n"/>
      <c r="F56" s="11" t="n"/>
      <c r="G56" s="11" t="n"/>
      <c r="H56" s="11" t="n"/>
      <c r="I56" s="11" t="n"/>
      <c r="J56" s="11" t="n"/>
      <c r="K56" s="11" t="n"/>
      <c r="L56" s="11" t="n"/>
      <c r="M56" s="11" t="n"/>
      <c r="N56" s="11" t="n"/>
      <c r="O56" s="11" t="n"/>
      <c r="P56" s="11" t="n"/>
      <c r="Q56" s="11" t="n"/>
      <c r="R56" s="11" t="n"/>
      <c r="S56" s="11" t="n"/>
      <c r="T56" s="11" t="n"/>
      <c r="U56" s="11" t="n"/>
      <c r="V56" s="11" t="n"/>
      <c r="W56" s="11" t="n"/>
      <c r="X56" s="11" t="n"/>
      <c r="Y56" s="11" t="n"/>
      <c r="Z56" s="11" t="n"/>
      <c r="AA56" s="11" t="n"/>
      <c r="AB56" s="11" t="n"/>
      <c r="AC56" s="11" t="n"/>
      <c r="AD56" s="11" t="n"/>
      <c r="AE56" s="11" t="n"/>
      <c r="AF56" s="11" t="n"/>
      <c r="AG56" s="11" t="n"/>
      <c r="AH56" s="11" t="n"/>
      <c r="AI56" s="10">
        <f>IF($A56="","",COUNTIF($D56:$AH56,"P"))</f>
        <v/>
      </c>
      <c r="AJ56" s="10">
        <f>IF($A56="","",COUNTIF($D56:$AH56,"HD"))</f>
        <v/>
      </c>
      <c r="AK56" s="10">
        <f>IF($A56="","",COUNTIF($D56:$AH56,"A"))</f>
        <v/>
      </c>
      <c r="AL56" s="10">
        <f>IF($A56="","",COUNTIF($D56:$AH56,"CL")+COUNTIF($D56:$AH56,"SL")+COUNTIF($D56:$AH56,"EL"))</f>
        <v/>
      </c>
      <c r="AM56" s="10">
        <f>IF($A56="","",COUNTIF($D56:$AH56,"WO"))</f>
        <v/>
      </c>
      <c r="AN56" s="10">
        <f>IF($A56="","",COUNTIF($D56:$AH56,"H"))</f>
        <v/>
      </c>
      <c r="AO56" s="10">
        <f>IF($A56="","",SUMPRODUCT(COUNTIF($D56:$AH56,Lists!$A$4:$A$11),Lists!$C$4:$C$11))</f>
        <v/>
      </c>
    </row>
    <row r="57">
      <c r="A57" s="10">
        <f>IF(Employees!A57="","",Employees!A57)</f>
        <v/>
      </c>
      <c r="B57" s="10">
        <f>IF(A57="","",IFERROR(INDEX(Employees!$B$5:$B$104,MATCH(A57,Employees!$A$5:$A$104,0)),""))</f>
        <v/>
      </c>
      <c r="C57" s="10">
        <f>IF(A57="","",IFERROR(INDEX(Employees!$C$5:$C$104,MATCH(A57,Employees!$A$5:$A$104,0)),""))</f>
        <v/>
      </c>
      <c r="D57" s="11" t="n"/>
      <c r="E57" s="11" t="n"/>
      <c r="F57" s="11" t="n"/>
      <c r="G57" s="11" t="n"/>
      <c r="H57" s="11" t="n"/>
      <c r="I57" s="11" t="n"/>
      <c r="J57" s="11" t="n"/>
      <c r="K57" s="11" t="n"/>
      <c r="L57" s="11" t="n"/>
      <c r="M57" s="11" t="n"/>
      <c r="N57" s="11" t="n"/>
      <c r="O57" s="11" t="n"/>
      <c r="P57" s="11" t="n"/>
      <c r="Q57" s="11" t="n"/>
      <c r="R57" s="11" t="n"/>
      <c r="S57" s="11" t="n"/>
      <c r="T57" s="11" t="n"/>
      <c r="U57" s="11" t="n"/>
      <c r="V57" s="11" t="n"/>
      <c r="W57" s="11" t="n"/>
      <c r="X57" s="11" t="n"/>
      <c r="Y57" s="11" t="n"/>
      <c r="Z57" s="11" t="n"/>
      <c r="AA57" s="11" t="n"/>
      <c r="AB57" s="11" t="n"/>
      <c r="AC57" s="11" t="n"/>
      <c r="AD57" s="11" t="n"/>
      <c r="AE57" s="11" t="n"/>
      <c r="AF57" s="11" t="n"/>
      <c r="AG57" s="11" t="n"/>
      <c r="AH57" s="11" t="n"/>
      <c r="AI57" s="10">
        <f>IF($A57="","",COUNTIF($D57:$AH57,"P"))</f>
        <v/>
      </c>
      <c r="AJ57" s="10">
        <f>IF($A57="","",COUNTIF($D57:$AH57,"HD"))</f>
        <v/>
      </c>
      <c r="AK57" s="10">
        <f>IF($A57="","",COUNTIF($D57:$AH57,"A"))</f>
        <v/>
      </c>
      <c r="AL57" s="10">
        <f>IF($A57="","",COUNTIF($D57:$AH57,"CL")+COUNTIF($D57:$AH57,"SL")+COUNTIF($D57:$AH57,"EL"))</f>
        <v/>
      </c>
      <c r="AM57" s="10">
        <f>IF($A57="","",COUNTIF($D57:$AH57,"WO"))</f>
        <v/>
      </c>
      <c r="AN57" s="10">
        <f>IF($A57="","",COUNTIF($D57:$AH57,"H"))</f>
        <v/>
      </c>
      <c r="AO57" s="10">
        <f>IF($A57="","",SUMPRODUCT(COUNTIF($D57:$AH57,Lists!$A$4:$A$11),Lists!$C$4:$C$11))</f>
        <v/>
      </c>
    </row>
    <row r="58">
      <c r="A58" s="10">
        <f>IF(Employees!A58="","",Employees!A58)</f>
        <v/>
      </c>
      <c r="B58" s="10">
        <f>IF(A58="","",IFERROR(INDEX(Employees!$B$5:$B$104,MATCH(A58,Employees!$A$5:$A$104,0)),""))</f>
        <v/>
      </c>
      <c r="C58" s="10">
        <f>IF(A58="","",IFERROR(INDEX(Employees!$C$5:$C$104,MATCH(A58,Employees!$A$5:$A$104,0)),""))</f>
        <v/>
      </c>
      <c r="D58" s="11" t="n"/>
      <c r="E58" s="11" t="n"/>
      <c r="F58" s="11" t="n"/>
      <c r="G58" s="11" t="n"/>
      <c r="H58" s="11" t="n"/>
      <c r="I58" s="11" t="n"/>
      <c r="J58" s="11" t="n"/>
      <c r="K58" s="11" t="n"/>
      <c r="L58" s="11" t="n"/>
      <c r="M58" s="11" t="n"/>
      <c r="N58" s="11" t="n"/>
      <c r="O58" s="11" t="n"/>
      <c r="P58" s="11" t="n"/>
      <c r="Q58" s="11" t="n"/>
      <c r="R58" s="11" t="n"/>
      <c r="S58" s="11" t="n"/>
      <c r="T58" s="11" t="n"/>
      <c r="U58" s="11" t="n"/>
      <c r="V58" s="11" t="n"/>
      <c r="W58" s="11" t="n"/>
      <c r="X58" s="11" t="n"/>
      <c r="Y58" s="11" t="n"/>
      <c r="Z58" s="11" t="n"/>
      <c r="AA58" s="11" t="n"/>
      <c r="AB58" s="11" t="n"/>
      <c r="AC58" s="11" t="n"/>
      <c r="AD58" s="11" t="n"/>
      <c r="AE58" s="11" t="n"/>
      <c r="AF58" s="11" t="n"/>
      <c r="AG58" s="11" t="n"/>
      <c r="AH58" s="11" t="n"/>
      <c r="AI58" s="10">
        <f>IF($A58="","",COUNTIF($D58:$AH58,"P"))</f>
        <v/>
      </c>
      <c r="AJ58" s="10">
        <f>IF($A58="","",COUNTIF($D58:$AH58,"HD"))</f>
        <v/>
      </c>
      <c r="AK58" s="10">
        <f>IF($A58="","",COUNTIF($D58:$AH58,"A"))</f>
        <v/>
      </c>
      <c r="AL58" s="10">
        <f>IF($A58="","",COUNTIF($D58:$AH58,"CL")+COUNTIF($D58:$AH58,"SL")+COUNTIF($D58:$AH58,"EL"))</f>
        <v/>
      </c>
      <c r="AM58" s="10">
        <f>IF($A58="","",COUNTIF($D58:$AH58,"WO"))</f>
        <v/>
      </c>
      <c r="AN58" s="10">
        <f>IF($A58="","",COUNTIF($D58:$AH58,"H"))</f>
        <v/>
      </c>
      <c r="AO58" s="10">
        <f>IF($A58="","",SUMPRODUCT(COUNTIF($D58:$AH58,Lists!$A$4:$A$11),Lists!$C$4:$C$11))</f>
        <v/>
      </c>
    </row>
    <row r="59">
      <c r="A59" s="10">
        <f>IF(Employees!A59="","",Employees!A59)</f>
        <v/>
      </c>
      <c r="B59" s="10">
        <f>IF(A59="","",IFERROR(INDEX(Employees!$B$5:$B$104,MATCH(A59,Employees!$A$5:$A$104,0)),""))</f>
        <v/>
      </c>
      <c r="C59" s="10">
        <f>IF(A59="","",IFERROR(INDEX(Employees!$C$5:$C$104,MATCH(A59,Employees!$A$5:$A$104,0)),""))</f>
        <v/>
      </c>
      <c r="D59" s="11" t="n"/>
      <c r="E59" s="11" t="n"/>
      <c r="F59" s="11" t="n"/>
      <c r="G59" s="11" t="n"/>
      <c r="H59" s="11" t="n"/>
      <c r="I59" s="11" t="n"/>
      <c r="J59" s="11" t="n"/>
      <c r="K59" s="11" t="n"/>
      <c r="L59" s="11" t="n"/>
      <c r="M59" s="11" t="n"/>
      <c r="N59" s="11" t="n"/>
      <c r="O59" s="11" t="n"/>
      <c r="P59" s="11" t="n"/>
      <c r="Q59" s="11" t="n"/>
      <c r="R59" s="11" t="n"/>
      <c r="S59" s="11" t="n"/>
      <c r="T59" s="11" t="n"/>
      <c r="U59" s="11" t="n"/>
      <c r="V59" s="11" t="n"/>
      <c r="W59" s="11" t="n"/>
      <c r="X59" s="11" t="n"/>
      <c r="Y59" s="11" t="n"/>
      <c r="Z59" s="11" t="n"/>
      <c r="AA59" s="11" t="n"/>
      <c r="AB59" s="11" t="n"/>
      <c r="AC59" s="11" t="n"/>
      <c r="AD59" s="11" t="n"/>
      <c r="AE59" s="11" t="n"/>
      <c r="AF59" s="11" t="n"/>
      <c r="AG59" s="11" t="n"/>
      <c r="AH59" s="11" t="n"/>
      <c r="AI59" s="10">
        <f>IF($A59="","",COUNTIF($D59:$AH59,"P"))</f>
        <v/>
      </c>
      <c r="AJ59" s="10">
        <f>IF($A59="","",COUNTIF($D59:$AH59,"HD"))</f>
        <v/>
      </c>
      <c r="AK59" s="10">
        <f>IF($A59="","",COUNTIF($D59:$AH59,"A"))</f>
        <v/>
      </c>
      <c r="AL59" s="10">
        <f>IF($A59="","",COUNTIF($D59:$AH59,"CL")+COUNTIF($D59:$AH59,"SL")+COUNTIF($D59:$AH59,"EL"))</f>
        <v/>
      </c>
      <c r="AM59" s="10">
        <f>IF($A59="","",COUNTIF($D59:$AH59,"WO"))</f>
        <v/>
      </c>
      <c r="AN59" s="10">
        <f>IF($A59="","",COUNTIF($D59:$AH59,"H"))</f>
        <v/>
      </c>
      <c r="AO59" s="10">
        <f>IF($A59="","",SUMPRODUCT(COUNTIF($D59:$AH59,Lists!$A$4:$A$11),Lists!$C$4:$C$11))</f>
        <v/>
      </c>
    </row>
    <row r="60">
      <c r="A60" s="10">
        <f>IF(Employees!A60="","",Employees!A60)</f>
        <v/>
      </c>
      <c r="B60" s="10">
        <f>IF(A60="","",IFERROR(INDEX(Employees!$B$5:$B$104,MATCH(A60,Employees!$A$5:$A$104,0)),""))</f>
        <v/>
      </c>
      <c r="C60" s="10">
        <f>IF(A60="","",IFERROR(INDEX(Employees!$C$5:$C$104,MATCH(A60,Employees!$A$5:$A$104,0)),""))</f>
        <v/>
      </c>
      <c r="D60" s="11" t="n"/>
      <c r="E60" s="11" t="n"/>
      <c r="F60" s="11" t="n"/>
      <c r="G60" s="11" t="n"/>
      <c r="H60" s="11" t="n"/>
      <c r="I60" s="11" t="n"/>
      <c r="J60" s="11" t="n"/>
      <c r="K60" s="11" t="n"/>
      <c r="L60" s="11" t="n"/>
      <c r="M60" s="11" t="n"/>
      <c r="N60" s="11" t="n"/>
      <c r="O60" s="11" t="n"/>
      <c r="P60" s="11" t="n"/>
      <c r="Q60" s="11" t="n"/>
      <c r="R60" s="11" t="n"/>
      <c r="S60" s="11" t="n"/>
      <c r="T60" s="11" t="n"/>
      <c r="U60" s="11" t="n"/>
      <c r="V60" s="11" t="n"/>
      <c r="W60" s="11" t="n"/>
      <c r="X60" s="11" t="n"/>
      <c r="Y60" s="11" t="n"/>
      <c r="Z60" s="11" t="n"/>
      <c r="AA60" s="11" t="n"/>
      <c r="AB60" s="11" t="n"/>
      <c r="AC60" s="11" t="n"/>
      <c r="AD60" s="11" t="n"/>
      <c r="AE60" s="11" t="n"/>
      <c r="AF60" s="11" t="n"/>
      <c r="AG60" s="11" t="n"/>
      <c r="AH60" s="11" t="n"/>
      <c r="AI60" s="10">
        <f>IF($A60="","",COUNTIF($D60:$AH60,"P"))</f>
        <v/>
      </c>
      <c r="AJ60" s="10">
        <f>IF($A60="","",COUNTIF($D60:$AH60,"HD"))</f>
        <v/>
      </c>
      <c r="AK60" s="10">
        <f>IF($A60="","",COUNTIF($D60:$AH60,"A"))</f>
        <v/>
      </c>
      <c r="AL60" s="10">
        <f>IF($A60="","",COUNTIF($D60:$AH60,"CL")+COUNTIF($D60:$AH60,"SL")+COUNTIF($D60:$AH60,"EL"))</f>
        <v/>
      </c>
      <c r="AM60" s="10">
        <f>IF($A60="","",COUNTIF($D60:$AH60,"WO"))</f>
        <v/>
      </c>
      <c r="AN60" s="10">
        <f>IF($A60="","",COUNTIF($D60:$AH60,"H"))</f>
        <v/>
      </c>
      <c r="AO60" s="10">
        <f>IF($A60="","",SUMPRODUCT(COUNTIF($D60:$AH60,Lists!$A$4:$A$11),Lists!$C$4:$C$11))</f>
        <v/>
      </c>
    </row>
    <row r="61">
      <c r="A61" s="10">
        <f>IF(Employees!A61="","",Employees!A61)</f>
        <v/>
      </c>
      <c r="B61" s="10">
        <f>IF(A61="","",IFERROR(INDEX(Employees!$B$5:$B$104,MATCH(A61,Employees!$A$5:$A$104,0)),""))</f>
        <v/>
      </c>
      <c r="C61" s="10">
        <f>IF(A61="","",IFERROR(INDEX(Employees!$C$5:$C$104,MATCH(A61,Employees!$A$5:$A$104,0)),""))</f>
        <v/>
      </c>
      <c r="D61" s="11" t="n"/>
      <c r="E61" s="11" t="n"/>
      <c r="F61" s="11" t="n"/>
      <c r="G61" s="11" t="n"/>
      <c r="H61" s="11" t="n"/>
      <c r="I61" s="11" t="n"/>
      <c r="J61" s="11" t="n"/>
      <c r="K61" s="11" t="n"/>
      <c r="L61" s="11" t="n"/>
      <c r="M61" s="11" t="n"/>
      <c r="N61" s="11" t="n"/>
      <c r="O61" s="11" t="n"/>
      <c r="P61" s="11" t="n"/>
      <c r="Q61" s="11" t="n"/>
      <c r="R61" s="11" t="n"/>
      <c r="S61" s="11" t="n"/>
      <c r="T61" s="11" t="n"/>
      <c r="U61" s="11" t="n"/>
      <c r="V61" s="11" t="n"/>
      <c r="W61" s="11" t="n"/>
      <c r="X61" s="11" t="n"/>
      <c r="Y61" s="11" t="n"/>
      <c r="Z61" s="11" t="n"/>
      <c r="AA61" s="11" t="n"/>
      <c r="AB61" s="11" t="n"/>
      <c r="AC61" s="11" t="n"/>
      <c r="AD61" s="11" t="n"/>
      <c r="AE61" s="11" t="n"/>
      <c r="AF61" s="11" t="n"/>
      <c r="AG61" s="11" t="n"/>
      <c r="AH61" s="11" t="n"/>
      <c r="AI61" s="10">
        <f>IF($A61="","",COUNTIF($D61:$AH61,"P"))</f>
        <v/>
      </c>
      <c r="AJ61" s="10">
        <f>IF($A61="","",COUNTIF($D61:$AH61,"HD"))</f>
        <v/>
      </c>
      <c r="AK61" s="10">
        <f>IF($A61="","",COUNTIF($D61:$AH61,"A"))</f>
        <v/>
      </c>
      <c r="AL61" s="10">
        <f>IF($A61="","",COUNTIF($D61:$AH61,"CL")+COUNTIF($D61:$AH61,"SL")+COUNTIF($D61:$AH61,"EL"))</f>
        <v/>
      </c>
      <c r="AM61" s="10">
        <f>IF($A61="","",COUNTIF($D61:$AH61,"WO"))</f>
        <v/>
      </c>
      <c r="AN61" s="10">
        <f>IF($A61="","",COUNTIF($D61:$AH61,"H"))</f>
        <v/>
      </c>
      <c r="AO61" s="10">
        <f>IF($A61="","",SUMPRODUCT(COUNTIF($D61:$AH61,Lists!$A$4:$A$11),Lists!$C$4:$C$11))</f>
        <v/>
      </c>
    </row>
    <row r="62">
      <c r="A62" s="10">
        <f>IF(Employees!A62="","",Employees!A62)</f>
        <v/>
      </c>
      <c r="B62" s="10">
        <f>IF(A62="","",IFERROR(INDEX(Employees!$B$5:$B$104,MATCH(A62,Employees!$A$5:$A$104,0)),""))</f>
        <v/>
      </c>
      <c r="C62" s="10">
        <f>IF(A62="","",IFERROR(INDEX(Employees!$C$5:$C$104,MATCH(A62,Employees!$A$5:$A$104,0)),""))</f>
        <v/>
      </c>
      <c r="D62" s="11" t="n"/>
      <c r="E62" s="11" t="n"/>
      <c r="F62" s="11" t="n"/>
      <c r="G62" s="11" t="n"/>
      <c r="H62" s="11" t="n"/>
      <c r="I62" s="11" t="n"/>
      <c r="J62" s="11" t="n"/>
      <c r="K62" s="11" t="n"/>
      <c r="L62" s="11" t="n"/>
      <c r="M62" s="11" t="n"/>
      <c r="N62" s="11" t="n"/>
      <c r="O62" s="11" t="n"/>
      <c r="P62" s="11" t="n"/>
      <c r="Q62" s="11" t="n"/>
      <c r="R62" s="11" t="n"/>
      <c r="S62" s="11" t="n"/>
      <c r="T62" s="11" t="n"/>
      <c r="U62" s="11" t="n"/>
      <c r="V62" s="11" t="n"/>
      <c r="W62" s="11" t="n"/>
      <c r="X62" s="11" t="n"/>
      <c r="Y62" s="11" t="n"/>
      <c r="Z62" s="11" t="n"/>
      <c r="AA62" s="11" t="n"/>
      <c r="AB62" s="11" t="n"/>
      <c r="AC62" s="11" t="n"/>
      <c r="AD62" s="11" t="n"/>
      <c r="AE62" s="11" t="n"/>
      <c r="AF62" s="11" t="n"/>
      <c r="AG62" s="11" t="n"/>
      <c r="AH62" s="11" t="n"/>
      <c r="AI62" s="10">
        <f>IF($A62="","",COUNTIF($D62:$AH62,"P"))</f>
        <v/>
      </c>
      <c r="AJ62" s="10">
        <f>IF($A62="","",COUNTIF($D62:$AH62,"HD"))</f>
        <v/>
      </c>
      <c r="AK62" s="10">
        <f>IF($A62="","",COUNTIF($D62:$AH62,"A"))</f>
        <v/>
      </c>
      <c r="AL62" s="10">
        <f>IF($A62="","",COUNTIF($D62:$AH62,"CL")+COUNTIF($D62:$AH62,"SL")+COUNTIF($D62:$AH62,"EL"))</f>
        <v/>
      </c>
      <c r="AM62" s="10">
        <f>IF($A62="","",COUNTIF($D62:$AH62,"WO"))</f>
        <v/>
      </c>
      <c r="AN62" s="10">
        <f>IF($A62="","",COUNTIF($D62:$AH62,"H"))</f>
        <v/>
      </c>
      <c r="AO62" s="10">
        <f>IF($A62="","",SUMPRODUCT(COUNTIF($D62:$AH62,Lists!$A$4:$A$11),Lists!$C$4:$C$11))</f>
        <v/>
      </c>
    </row>
    <row r="63">
      <c r="A63" s="10">
        <f>IF(Employees!A63="","",Employees!A63)</f>
        <v/>
      </c>
      <c r="B63" s="10">
        <f>IF(A63="","",IFERROR(INDEX(Employees!$B$5:$B$104,MATCH(A63,Employees!$A$5:$A$104,0)),""))</f>
        <v/>
      </c>
      <c r="C63" s="10">
        <f>IF(A63="","",IFERROR(INDEX(Employees!$C$5:$C$104,MATCH(A63,Employees!$A$5:$A$104,0)),""))</f>
        <v/>
      </c>
      <c r="D63" s="11" t="n"/>
      <c r="E63" s="11" t="n"/>
      <c r="F63" s="11" t="n"/>
      <c r="G63" s="11" t="n"/>
      <c r="H63" s="11" t="n"/>
      <c r="I63" s="11" t="n"/>
      <c r="J63" s="11" t="n"/>
      <c r="K63" s="11" t="n"/>
      <c r="L63" s="11" t="n"/>
      <c r="M63" s="11" t="n"/>
      <c r="N63" s="11" t="n"/>
      <c r="O63" s="11" t="n"/>
      <c r="P63" s="11" t="n"/>
      <c r="Q63" s="11" t="n"/>
      <c r="R63" s="11" t="n"/>
      <c r="S63" s="11" t="n"/>
      <c r="T63" s="11" t="n"/>
      <c r="U63" s="11" t="n"/>
      <c r="V63" s="11" t="n"/>
      <c r="W63" s="11" t="n"/>
      <c r="X63" s="11" t="n"/>
      <c r="Y63" s="11" t="n"/>
      <c r="Z63" s="11" t="n"/>
      <c r="AA63" s="11" t="n"/>
      <c r="AB63" s="11" t="n"/>
      <c r="AC63" s="11" t="n"/>
      <c r="AD63" s="11" t="n"/>
      <c r="AE63" s="11" t="n"/>
      <c r="AF63" s="11" t="n"/>
      <c r="AG63" s="11" t="n"/>
      <c r="AH63" s="11" t="n"/>
      <c r="AI63" s="10">
        <f>IF($A63="","",COUNTIF($D63:$AH63,"P"))</f>
        <v/>
      </c>
      <c r="AJ63" s="10">
        <f>IF($A63="","",COUNTIF($D63:$AH63,"HD"))</f>
        <v/>
      </c>
      <c r="AK63" s="10">
        <f>IF($A63="","",COUNTIF($D63:$AH63,"A"))</f>
        <v/>
      </c>
      <c r="AL63" s="10">
        <f>IF($A63="","",COUNTIF($D63:$AH63,"CL")+COUNTIF($D63:$AH63,"SL")+COUNTIF($D63:$AH63,"EL"))</f>
        <v/>
      </c>
      <c r="AM63" s="10">
        <f>IF($A63="","",COUNTIF($D63:$AH63,"WO"))</f>
        <v/>
      </c>
      <c r="AN63" s="10">
        <f>IF($A63="","",COUNTIF($D63:$AH63,"H"))</f>
        <v/>
      </c>
      <c r="AO63" s="10">
        <f>IF($A63="","",SUMPRODUCT(COUNTIF($D63:$AH63,Lists!$A$4:$A$11),Lists!$C$4:$C$11))</f>
        <v/>
      </c>
    </row>
    <row r="64">
      <c r="A64" s="10">
        <f>IF(Employees!A64="","",Employees!A64)</f>
        <v/>
      </c>
      <c r="B64" s="10">
        <f>IF(A64="","",IFERROR(INDEX(Employees!$B$5:$B$104,MATCH(A64,Employees!$A$5:$A$104,0)),""))</f>
        <v/>
      </c>
      <c r="C64" s="10">
        <f>IF(A64="","",IFERROR(INDEX(Employees!$C$5:$C$104,MATCH(A64,Employees!$A$5:$A$104,0)),""))</f>
        <v/>
      </c>
      <c r="D64" s="11" t="n"/>
      <c r="E64" s="11" t="n"/>
      <c r="F64" s="11" t="n"/>
      <c r="G64" s="11" t="n"/>
      <c r="H64" s="11" t="n"/>
      <c r="I64" s="11" t="n"/>
      <c r="J64" s="11" t="n"/>
      <c r="K64" s="11" t="n"/>
      <c r="L64" s="11" t="n"/>
      <c r="M64" s="11" t="n"/>
      <c r="N64" s="11" t="n"/>
      <c r="O64" s="11" t="n"/>
      <c r="P64" s="11" t="n"/>
      <c r="Q64" s="11" t="n"/>
      <c r="R64" s="11" t="n"/>
      <c r="S64" s="11" t="n"/>
      <c r="T64" s="11" t="n"/>
      <c r="U64" s="11" t="n"/>
      <c r="V64" s="11" t="n"/>
      <c r="W64" s="11" t="n"/>
      <c r="X64" s="11" t="n"/>
      <c r="Y64" s="11" t="n"/>
      <c r="Z64" s="11" t="n"/>
      <c r="AA64" s="11" t="n"/>
      <c r="AB64" s="11" t="n"/>
      <c r="AC64" s="11" t="n"/>
      <c r="AD64" s="11" t="n"/>
      <c r="AE64" s="11" t="n"/>
      <c r="AF64" s="11" t="n"/>
      <c r="AG64" s="11" t="n"/>
      <c r="AH64" s="11" t="n"/>
      <c r="AI64" s="10">
        <f>IF($A64="","",COUNTIF($D64:$AH64,"P"))</f>
        <v/>
      </c>
      <c r="AJ64" s="10">
        <f>IF($A64="","",COUNTIF($D64:$AH64,"HD"))</f>
        <v/>
      </c>
      <c r="AK64" s="10">
        <f>IF($A64="","",COUNTIF($D64:$AH64,"A"))</f>
        <v/>
      </c>
      <c r="AL64" s="10">
        <f>IF($A64="","",COUNTIF($D64:$AH64,"CL")+COUNTIF($D64:$AH64,"SL")+COUNTIF($D64:$AH64,"EL"))</f>
        <v/>
      </c>
      <c r="AM64" s="10">
        <f>IF($A64="","",COUNTIF($D64:$AH64,"WO"))</f>
        <v/>
      </c>
      <c r="AN64" s="10">
        <f>IF($A64="","",COUNTIF($D64:$AH64,"H"))</f>
        <v/>
      </c>
      <c r="AO64" s="10">
        <f>IF($A64="","",SUMPRODUCT(COUNTIF($D64:$AH64,Lists!$A$4:$A$11),Lists!$C$4:$C$11))</f>
        <v/>
      </c>
    </row>
    <row r="65">
      <c r="A65" s="10">
        <f>IF(Employees!A65="","",Employees!A65)</f>
        <v/>
      </c>
      <c r="B65" s="10">
        <f>IF(A65="","",IFERROR(INDEX(Employees!$B$5:$B$104,MATCH(A65,Employees!$A$5:$A$104,0)),""))</f>
        <v/>
      </c>
      <c r="C65" s="10">
        <f>IF(A65="","",IFERROR(INDEX(Employees!$C$5:$C$104,MATCH(A65,Employees!$A$5:$A$104,0)),""))</f>
        <v/>
      </c>
      <c r="D65" s="11" t="n"/>
      <c r="E65" s="11" t="n"/>
      <c r="F65" s="11" t="n"/>
      <c r="G65" s="11" t="n"/>
      <c r="H65" s="11" t="n"/>
      <c r="I65" s="11" t="n"/>
      <c r="J65" s="11" t="n"/>
      <c r="K65" s="11" t="n"/>
      <c r="L65" s="11" t="n"/>
      <c r="M65" s="11" t="n"/>
      <c r="N65" s="11" t="n"/>
      <c r="O65" s="11" t="n"/>
      <c r="P65" s="11" t="n"/>
      <c r="Q65" s="11" t="n"/>
      <c r="R65" s="11" t="n"/>
      <c r="S65" s="11" t="n"/>
      <c r="T65" s="11" t="n"/>
      <c r="U65" s="11" t="n"/>
      <c r="V65" s="11" t="n"/>
      <c r="W65" s="11" t="n"/>
      <c r="X65" s="11" t="n"/>
      <c r="Y65" s="11" t="n"/>
      <c r="Z65" s="11" t="n"/>
      <c r="AA65" s="11" t="n"/>
      <c r="AB65" s="11" t="n"/>
      <c r="AC65" s="11" t="n"/>
      <c r="AD65" s="11" t="n"/>
      <c r="AE65" s="11" t="n"/>
      <c r="AF65" s="11" t="n"/>
      <c r="AG65" s="11" t="n"/>
      <c r="AH65" s="11" t="n"/>
      <c r="AI65" s="10">
        <f>IF($A65="","",COUNTIF($D65:$AH65,"P"))</f>
        <v/>
      </c>
      <c r="AJ65" s="10">
        <f>IF($A65="","",COUNTIF($D65:$AH65,"HD"))</f>
        <v/>
      </c>
      <c r="AK65" s="10">
        <f>IF($A65="","",COUNTIF($D65:$AH65,"A"))</f>
        <v/>
      </c>
      <c r="AL65" s="10">
        <f>IF($A65="","",COUNTIF($D65:$AH65,"CL")+COUNTIF($D65:$AH65,"SL")+COUNTIF($D65:$AH65,"EL"))</f>
        <v/>
      </c>
      <c r="AM65" s="10">
        <f>IF($A65="","",COUNTIF($D65:$AH65,"WO"))</f>
        <v/>
      </c>
      <c r="AN65" s="10">
        <f>IF($A65="","",COUNTIF($D65:$AH65,"H"))</f>
        <v/>
      </c>
      <c r="AO65" s="10">
        <f>IF($A65="","",SUMPRODUCT(COUNTIF($D65:$AH65,Lists!$A$4:$A$11),Lists!$C$4:$C$11))</f>
        <v/>
      </c>
    </row>
    <row r="66">
      <c r="A66" s="10">
        <f>IF(Employees!A66="","",Employees!A66)</f>
        <v/>
      </c>
      <c r="B66" s="10">
        <f>IF(A66="","",IFERROR(INDEX(Employees!$B$5:$B$104,MATCH(A66,Employees!$A$5:$A$104,0)),""))</f>
        <v/>
      </c>
      <c r="C66" s="10">
        <f>IF(A66="","",IFERROR(INDEX(Employees!$C$5:$C$104,MATCH(A66,Employees!$A$5:$A$104,0)),""))</f>
        <v/>
      </c>
      <c r="D66" s="11" t="n"/>
      <c r="E66" s="11" t="n"/>
      <c r="F66" s="11" t="n"/>
      <c r="G66" s="11" t="n"/>
      <c r="H66" s="11" t="n"/>
      <c r="I66" s="11" t="n"/>
      <c r="J66" s="11" t="n"/>
      <c r="K66" s="11" t="n"/>
      <c r="L66" s="11" t="n"/>
      <c r="M66" s="11" t="n"/>
      <c r="N66" s="11" t="n"/>
      <c r="O66" s="11" t="n"/>
      <c r="P66" s="11" t="n"/>
      <c r="Q66" s="11" t="n"/>
      <c r="R66" s="11" t="n"/>
      <c r="S66" s="11" t="n"/>
      <c r="T66" s="11" t="n"/>
      <c r="U66" s="11" t="n"/>
      <c r="V66" s="11" t="n"/>
      <c r="W66" s="11" t="n"/>
      <c r="X66" s="11" t="n"/>
      <c r="Y66" s="11" t="n"/>
      <c r="Z66" s="11" t="n"/>
      <c r="AA66" s="11" t="n"/>
      <c r="AB66" s="11" t="n"/>
      <c r="AC66" s="11" t="n"/>
      <c r="AD66" s="11" t="n"/>
      <c r="AE66" s="11" t="n"/>
      <c r="AF66" s="11" t="n"/>
      <c r="AG66" s="11" t="n"/>
      <c r="AH66" s="11" t="n"/>
      <c r="AI66" s="10">
        <f>IF($A66="","",COUNTIF($D66:$AH66,"P"))</f>
        <v/>
      </c>
      <c r="AJ66" s="10">
        <f>IF($A66="","",COUNTIF($D66:$AH66,"HD"))</f>
        <v/>
      </c>
      <c r="AK66" s="10">
        <f>IF($A66="","",COUNTIF($D66:$AH66,"A"))</f>
        <v/>
      </c>
      <c r="AL66" s="10">
        <f>IF($A66="","",COUNTIF($D66:$AH66,"CL")+COUNTIF($D66:$AH66,"SL")+COUNTIF($D66:$AH66,"EL"))</f>
        <v/>
      </c>
      <c r="AM66" s="10">
        <f>IF($A66="","",COUNTIF($D66:$AH66,"WO"))</f>
        <v/>
      </c>
      <c r="AN66" s="10">
        <f>IF($A66="","",COUNTIF($D66:$AH66,"H"))</f>
        <v/>
      </c>
      <c r="AO66" s="10">
        <f>IF($A66="","",SUMPRODUCT(COUNTIF($D66:$AH66,Lists!$A$4:$A$11),Lists!$C$4:$C$11))</f>
        <v/>
      </c>
    </row>
    <row r="67">
      <c r="A67" s="10">
        <f>IF(Employees!A67="","",Employees!A67)</f>
        <v/>
      </c>
      <c r="B67" s="10">
        <f>IF(A67="","",IFERROR(INDEX(Employees!$B$5:$B$104,MATCH(A67,Employees!$A$5:$A$104,0)),""))</f>
        <v/>
      </c>
      <c r="C67" s="10">
        <f>IF(A67="","",IFERROR(INDEX(Employees!$C$5:$C$104,MATCH(A67,Employees!$A$5:$A$104,0)),""))</f>
        <v/>
      </c>
      <c r="D67" s="11" t="n"/>
      <c r="E67" s="11" t="n"/>
      <c r="F67" s="11" t="n"/>
      <c r="G67" s="11" t="n"/>
      <c r="H67" s="11" t="n"/>
      <c r="I67" s="11" t="n"/>
      <c r="J67" s="11" t="n"/>
      <c r="K67" s="11" t="n"/>
      <c r="L67" s="11" t="n"/>
      <c r="M67" s="11" t="n"/>
      <c r="N67" s="11" t="n"/>
      <c r="O67" s="11" t="n"/>
      <c r="P67" s="11" t="n"/>
      <c r="Q67" s="11" t="n"/>
      <c r="R67" s="11" t="n"/>
      <c r="S67" s="11" t="n"/>
      <c r="T67" s="11" t="n"/>
      <c r="U67" s="11" t="n"/>
      <c r="V67" s="11" t="n"/>
      <c r="W67" s="11" t="n"/>
      <c r="X67" s="11" t="n"/>
      <c r="Y67" s="11" t="n"/>
      <c r="Z67" s="11" t="n"/>
      <c r="AA67" s="11" t="n"/>
      <c r="AB67" s="11" t="n"/>
      <c r="AC67" s="11" t="n"/>
      <c r="AD67" s="11" t="n"/>
      <c r="AE67" s="11" t="n"/>
      <c r="AF67" s="11" t="n"/>
      <c r="AG67" s="11" t="n"/>
      <c r="AH67" s="11" t="n"/>
      <c r="AI67" s="10">
        <f>IF($A67="","",COUNTIF($D67:$AH67,"P"))</f>
        <v/>
      </c>
      <c r="AJ67" s="10">
        <f>IF($A67="","",COUNTIF($D67:$AH67,"HD"))</f>
        <v/>
      </c>
      <c r="AK67" s="10">
        <f>IF($A67="","",COUNTIF($D67:$AH67,"A"))</f>
        <v/>
      </c>
      <c r="AL67" s="10">
        <f>IF($A67="","",COUNTIF($D67:$AH67,"CL")+COUNTIF($D67:$AH67,"SL")+COUNTIF($D67:$AH67,"EL"))</f>
        <v/>
      </c>
      <c r="AM67" s="10">
        <f>IF($A67="","",COUNTIF($D67:$AH67,"WO"))</f>
        <v/>
      </c>
      <c r="AN67" s="10">
        <f>IF($A67="","",COUNTIF($D67:$AH67,"H"))</f>
        <v/>
      </c>
      <c r="AO67" s="10">
        <f>IF($A67="","",SUMPRODUCT(COUNTIF($D67:$AH67,Lists!$A$4:$A$11),Lists!$C$4:$C$11))</f>
        <v/>
      </c>
    </row>
    <row r="68">
      <c r="A68" s="10">
        <f>IF(Employees!A68="","",Employees!A68)</f>
        <v/>
      </c>
      <c r="B68" s="10">
        <f>IF(A68="","",IFERROR(INDEX(Employees!$B$5:$B$104,MATCH(A68,Employees!$A$5:$A$104,0)),""))</f>
        <v/>
      </c>
      <c r="C68" s="10">
        <f>IF(A68="","",IFERROR(INDEX(Employees!$C$5:$C$104,MATCH(A68,Employees!$A$5:$A$104,0)),""))</f>
        <v/>
      </c>
      <c r="D68" s="11" t="n"/>
      <c r="E68" s="11" t="n"/>
      <c r="F68" s="11" t="n"/>
      <c r="G68" s="11" t="n"/>
      <c r="H68" s="11" t="n"/>
      <c r="I68" s="11" t="n"/>
      <c r="J68" s="11" t="n"/>
      <c r="K68" s="11" t="n"/>
      <c r="L68" s="11" t="n"/>
      <c r="M68" s="11" t="n"/>
      <c r="N68" s="11" t="n"/>
      <c r="O68" s="11" t="n"/>
      <c r="P68" s="11" t="n"/>
      <c r="Q68" s="11" t="n"/>
      <c r="R68" s="11" t="n"/>
      <c r="S68" s="11" t="n"/>
      <c r="T68" s="11" t="n"/>
      <c r="U68" s="11" t="n"/>
      <c r="V68" s="11" t="n"/>
      <c r="W68" s="11" t="n"/>
      <c r="X68" s="11" t="n"/>
      <c r="Y68" s="11" t="n"/>
      <c r="Z68" s="11" t="n"/>
      <c r="AA68" s="11" t="n"/>
      <c r="AB68" s="11" t="n"/>
      <c r="AC68" s="11" t="n"/>
      <c r="AD68" s="11" t="n"/>
      <c r="AE68" s="11" t="n"/>
      <c r="AF68" s="11" t="n"/>
      <c r="AG68" s="11" t="n"/>
      <c r="AH68" s="11" t="n"/>
      <c r="AI68" s="10">
        <f>IF($A68="","",COUNTIF($D68:$AH68,"P"))</f>
        <v/>
      </c>
      <c r="AJ68" s="10">
        <f>IF($A68="","",COUNTIF($D68:$AH68,"HD"))</f>
        <v/>
      </c>
      <c r="AK68" s="10">
        <f>IF($A68="","",COUNTIF($D68:$AH68,"A"))</f>
        <v/>
      </c>
      <c r="AL68" s="10">
        <f>IF($A68="","",COUNTIF($D68:$AH68,"CL")+COUNTIF($D68:$AH68,"SL")+COUNTIF($D68:$AH68,"EL"))</f>
        <v/>
      </c>
      <c r="AM68" s="10">
        <f>IF($A68="","",COUNTIF($D68:$AH68,"WO"))</f>
        <v/>
      </c>
      <c r="AN68" s="10">
        <f>IF($A68="","",COUNTIF($D68:$AH68,"H"))</f>
        <v/>
      </c>
      <c r="AO68" s="10">
        <f>IF($A68="","",SUMPRODUCT(COUNTIF($D68:$AH68,Lists!$A$4:$A$11),Lists!$C$4:$C$11))</f>
        <v/>
      </c>
    </row>
    <row r="69">
      <c r="A69" s="10">
        <f>IF(Employees!A69="","",Employees!A69)</f>
        <v/>
      </c>
      <c r="B69" s="10">
        <f>IF(A69="","",IFERROR(INDEX(Employees!$B$5:$B$104,MATCH(A69,Employees!$A$5:$A$104,0)),""))</f>
        <v/>
      </c>
      <c r="C69" s="10">
        <f>IF(A69="","",IFERROR(INDEX(Employees!$C$5:$C$104,MATCH(A69,Employees!$A$5:$A$104,0)),""))</f>
        <v/>
      </c>
      <c r="D69" s="11" t="n"/>
      <c r="E69" s="11" t="n"/>
      <c r="F69" s="11" t="n"/>
      <c r="G69" s="11" t="n"/>
      <c r="H69" s="11" t="n"/>
      <c r="I69" s="11" t="n"/>
      <c r="J69" s="11" t="n"/>
      <c r="K69" s="11" t="n"/>
      <c r="L69" s="11" t="n"/>
      <c r="M69" s="11" t="n"/>
      <c r="N69" s="11" t="n"/>
      <c r="O69" s="11" t="n"/>
      <c r="P69" s="11" t="n"/>
      <c r="Q69" s="11" t="n"/>
      <c r="R69" s="11" t="n"/>
      <c r="S69" s="11" t="n"/>
      <c r="T69" s="11" t="n"/>
      <c r="U69" s="11" t="n"/>
      <c r="V69" s="11" t="n"/>
      <c r="W69" s="11" t="n"/>
      <c r="X69" s="11" t="n"/>
      <c r="Y69" s="11" t="n"/>
      <c r="Z69" s="11" t="n"/>
      <c r="AA69" s="11" t="n"/>
      <c r="AB69" s="11" t="n"/>
      <c r="AC69" s="11" t="n"/>
      <c r="AD69" s="11" t="n"/>
      <c r="AE69" s="11" t="n"/>
      <c r="AF69" s="11" t="n"/>
      <c r="AG69" s="11" t="n"/>
      <c r="AH69" s="11" t="n"/>
      <c r="AI69" s="10">
        <f>IF($A69="","",COUNTIF($D69:$AH69,"P"))</f>
        <v/>
      </c>
      <c r="AJ69" s="10">
        <f>IF($A69="","",COUNTIF($D69:$AH69,"HD"))</f>
        <v/>
      </c>
      <c r="AK69" s="10">
        <f>IF($A69="","",COUNTIF($D69:$AH69,"A"))</f>
        <v/>
      </c>
      <c r="AL69" s="10">
        <f>IF($A69="","",COUNTIF($D69:$AH69,"CL")+COUNTIF($D69:$AH69,"SL")+COUNTIF($D69:$AH69,"EL"))</f>
        <v/>
      </c>
      <c r="AM69" s="10">
        <f>IF($A69="","",COUNTIF($D69:$AH69,"WO"))</f>
        <v/>
      </c>
      <c r="AN69" s="10">
        <f>IF($A69="","",COUNTIF($D69:$AH69,"H"))</f>
        <v/>
      </c>
      <c r="AO69" s="10">
        <f>IF($A69="","",SUMPRODUCT(COUNTIF($D69:$AH69,Lists!$A$4:$A$11),Lists!$C$4:$C$11))</f>
        <v/>
      </c>
    </row>
    <row r="70">
      <c r="A70" s="10">
        <f>IF(Employees!A70="","",Employees!A70)</f>
        <v/>
      </c>
      <c r="B70" s="10">
        <f>IF(A70="","",IFERROR(INDEX(Employees!$B$5:$B$104,MATCH(A70,Employees!$A$5:$A$104,0)),""))</f>
        <v/>
      </c>
      <c r="C70" s="10">
        <f>IF(A70="","",IFERROR(INDEX(Employees!$C$5:$C$104,MATCH(A70,Employees!$A$5:$A$104,0)),""))</f>
        <v/>
      </c>
      <c r="D70" s="11" t="n"/>
      <c r="E70" s="11" t="n"/>
      <c r="F70" s="11" t="n"/>
      <c r="G70" s="11" t="n"/>
      <c r="H70" s="11" t="n"/>
      <c r="I70" s="11" t="n"/>
      <c r="J70" s="11" t="n"/>
      <c r="K70" s="11" t="n"/>
      <c r="L70" s="11" t="n"/>
      <c r="M70" s="11" t="n"/>
      <c r="N70" s="11" t="n"/>
      <c r="O70" s="11" t="n"/>
      <c r="P70" s="11" t="n"/>
      <c r="Q70" s="11" t="n"/>
      <c r="R70" s="11" t="n"/>
      <c r="S70" s="11" t="n"/>
      <c r="T70" s="11" t="n"/>
      <c r="U70" s="11" t="n"/>
      <c r="V70" s="11" t="n"/>
      <c r="W70" s="11" t="n"/>
      <c r="X70" s="11" t="n"/>
      <c r="Y70" s="11" t="n"/>
      <c r="Z70" s="11" t="n"/>
      <c r="AA70" s="11" t="n"/>
      <c r="AB70" s="11" t="n"/>
      <c r="AC70" s="11" t="n"/>
      <c r="AD70" s="11" t="n"/>
      <c r="AE70" s="11" t="n"/>
      <c r="AF70" s="11" t="n"/>
      <c r="AG70" s="11" t="n"/>
      <c r="AH70" s="11" t="n"/>
      <c r="AI70" s="10">
        <f>IF($A70="","",COUNTIF($D70:$AH70,"P"))</f>
        <v/>
      </c>
      <c r="AJ70" s="10">
        <f>IF($A70="","",COUNTIF($D70:$AH70,"HD"))</f>
        <v/>
      </c>
      <c r="AK70" s="10">
        <f>IF($A70="","",COUNTIF($D70:$AH70,"A"))</f>
        <v/>
      </c>
      <c r="AL70" s="10">
        <f>IF($A70="","",COUNTIF($D70:$AH70,"CL")+COUNTIF($D70:$AH70,"SL")+COUNTIF($D70:$AH70,"EL"))</f>
        <v/>
      </c>
      <c r="AM70" s="10">
        <f>IF($A70="","",COUNTIF($D70:$AH70,"WO"))</f>
        <v/>
      </c>
      <c r="AN70" s="10">
        <f>IF($A70="","",COUNTIF($D70:$AH70,"H"))</f>
        <v/>
      </c>
      <c r="AO70" s="10">
        <f>IF($A70="","",SUMPRODUCT(COUNTIF($D70:$AH70,Lists!$A$4:$A$11),Lists!$C$4:$C$11))</f>
        <v/>
      </c>
    </row>
    <row r="71">
      <c r="A71" s="10">
        <f>IF(Employees!A71="","",Employees!A71)</f>
        <v/>
      </c>
      <c r="B71" s="10">
        <f>IF(A71="","",IFERROR(INDEX(Employees!$B$5:$B$104,MATCH(A71,Employees!$A$5:$A$104,0)),""))</f>
        <v/>
      </c>
      <c r="C71" s="10">
        <f>IF(A71="","",IFERROR(INDEX(Employees!$C$5:$C$104,MATCH(A71,Employees!$A$5:$A$104,0)),""))</f>
        <v/>
      </c>
      <c r="D71" s="11" t="n"/>
      <c r="E71" s="11" t="n"/>
      <c r="F71" s="11" t="n"/>
      <c r="G71" s="11" t="n"/>
      <c r="H71" s="11" t="n"/>
      <c r="I71" s="11" t="n"/>
      <c r="J71" s="11" t="n"/>
      <c r="K71" s="11" t="n"/>
      <c r="L71" s="11" t="n"/>
      <c r="M71" s="11" t="n"/>
      <c r="N71" s="11" t="n"/>
      <c r="O71" s="11" t="n"/>
      <c r="P71" s="11" t="n"/>
      <c r="Q71" s="11" t="n"/>
      <c r="R71" s="11" t="n"/>
      <c r="S71" s="11" t="n"/>
      <c r="T71" s="11" t="n"/>
      <c r="U71" s="11" t="n"/>
      <c r="V71" s="11" t="n"/>
      <c r="W71" s="11" t="n"/>
      <c r="X71" s="11" t="n"/>
      <c r="Y71" s="11" t="n"/>
      <c r="Z71" s="11" t="n"/>
      <c r="AA71" s="11" t="n"/>
      <c r="AB71" s="11" t="n"/>
      <c r="AC71" s="11" t="n"/>
      <c r="AD71" s="11" t="n"/>
      <c r="AE71" s="11" t="n"/>
      <c r="AF71" s="11" t="n"/>
      <c r="AG71" s="11" t="n"/>
      <c r="AH71" s="11" t="n"/>
      <c r="AI71" s="10">
        <f>IF($A71="","",COUNTIF($D71:$AH71,"P"))</f>
        <v/>
      </c>
      <c r="AJ71" s="10">
        <f>IF($A71="","",COUNTIF($D71:$AH71,"HD"))</f>
        <v/>
      </c>
      <c r="AK71" s="10">
        <f>IF($A71="","",COUNTIF($D71:$AH71,"A"))</f>
        <v/>
      </c>
      <c r="AL71" s="10">
        <f>IF($A71="","",COUNTIF($D71:$AH71,"CL")+COUNTIF($D71:$AH71,"SL")+COUNTIF($D71:$AH71,"EL"))</f>
        <v/>
      </c>
      <c r="AM71" s="10">
        <f>IF($A71="","",COUNTIF($D71:$AH71,"WO"))</f>
        <v/>
      </c>
      <c r="AN71" s="10">
        <f>IF($A71="","",COUNTIF($D71:$AH71,"H"))</f>
        <v/>
      </c>
      <c r="AO71" s="10">
        <f>IF($A71="","",SUMPRODUCT(COUNTIF($D71:$AH71,Lists!$A$4:$A$11),Lists!$C$4:$C$11))</f>
        <v/>
      </c>
    </row>
    <row r="72">
      <c r="A72" s="10">
        <f>IF(Employees!A72="","",Employees!A72)</f>
        <v/>
      </c>
      <c r="B72" s="10">
        <f>IF(A72="","",IFERROR(INDEX(Employees!$B$5:$B$104,MATCH(A72,Employees!$A$5:$A$104,0)),""))</f>
        <v/>
      </c>
      <c r="C72" s="10">
        <f>IF(A72="","",IFERROR(INDEX(Employees!$C$5:$C$104,MATCH(A72,Employees!$A$5:$A$104,0)),""))</f>
        <v/>
      </c>
      <c r="D72" s="11" t="n"/>
      <c r="E72" s="11" t="n"/>
      <c r="F72" s="11" t="n"/>
      <c r="G72" s="11" t="n"/>
      <c r="H72" s="11" t="n"/>
      <c r="I72" s="11" t="n"/>
      <c r="J72" s="11" t="n"/>
      <c r="K72" s="11" t="n"/>
      <c r="L72" s="11" t="n"/>
      <c r="M72" s="11" t="n"/>
      <c r="N72" s="11" t="n"/>
      <c r="O72" s="11" t="n"/>
      <c r="P72" s="11" t="n"/>
      <c r="Q72" s="11" t="n"/>
      <c r="R72" s="11" t="n"/>
      <c r="S72" s="11" t="n"/>
      <c r="T72" s="11" t="n"/>
      <c r="U72" s="11" t="n"/>
      <c r="V72" s="11" t="n"/>
      <c r="W72" s="11" t="n"/>
      <c r="X72" s="11" t="n"/>
      <c r="Y72" s="11" t="n"/>
      <c r="Z72" s="11" t="n"/>
      <c r="AA72" s="11" t="n"/>
      <c r="AB72" s="11" t="n"/>
      <c r="AC72" s="11" t="n"/>
      <c r="AD72" s="11" t="n"/>
      <c r="AE72" s="11" t="n"/>
      <c r="AF72" s="11" t="n"/>
      <c r="AG72" s="11" t="n"/>
      <c r="AH72" s="11" t="n"/>
      <c r="AI72" s="10">
        <f>IF($A72="","",COUNTIF($D72:$AH72,"P"))</f>
        <v/>
      </c>
      <c r="AJ72" s="10">
        <f>IF($A72="","",COUNTIF($D72:$AH72,"HD"))</f>
        <v/>
      </c>
      <c r="AK72" s="10">
        <f>IF($A72="","",COUNTIF($D72:$AH72,"A"))</f>
        <v/>
      </c>
      <c r="AL72" s="10">
        <f>IF($A72="","",COUNTIF($D72:$AH72,"CL")+COUNTIF($D72:$AH72,"SL")+COUNTIF($D72:$AH72,"EL"))</f>
        <v/>
      </c>
      <c r="AM72" s="10">
        <f>IF($A72="","",COUNTIF($D72:$AH72,"WO"))</f>
        <v/>
      </c>
      <c r="AN72" s="10">
        <f>IF($A72="","",COUNTIF($D72:$AH72,"H"))</f>
        <v/>
      </c>
      <c r="AO72" s="10">
        <f>IF($A72="","",SUMPRODUCT(COUNTIF($D72:$AH72,Lists!$A$4:$A$11),Lists!$C$4:$C$11))</f>
        <v/>
      </c>
    </row>
    <row r="73">
      <c r="A73" s="10">
        <f>IF(Employees!A73="","",Employees!A73)</f>
        <v/>
      </c>
      <c r="B73" s="10">
        <f>IF(A73="","",IFERROR(INDEX(Employees!$B$5:$B$104,MATCH(A73,Employees!$A$5:$A$104,0)),""))</f>
        <v/>
      </c>
      <c r="C73" s="10">
        <f>IF(A73="","",IFERROR(INDEX(Employees!$C$5:$C$104,MATCH(A73,Employees!$A$5:$A$104,0)),""))</f>
        <v/>
      </c>
      <c r="D73" s="11" t="n"/>
      <c r="E73" s="11" t="n"/>
      <c r="F73" s="11" t="n"/>
      <c r="G73" s="11" t="n"/>
      <c r="H73" s="11" t="n"/>
      <c r="I73" s="11" t="n"/>
      <c r="J73" s="11" t="n"/>
      <c r="K73" s="11" t="n"/>
      <c r="L73" s="11" t="n"/>
      <c r="M73" s="11" t="n"/>
      <c r="N73" s="11" t="n"/>
      <c r="O73" s="11" t="n"/>
      <c r="P73" s="11" t="n"/>
      <c r="Q73" s="11" t="n"/>
      <c r="R73" s="11" t="n"/>
      <c r="S73" s="11" t="n"/>
      <c r="T73" s="11" t="n"/>
      <c r="U73" s="11" t="n"/>
      <c r="V73" s="11" t="n"/>
      <c r="W73" s="11" t="n"/>
      <c r="X73" s="11" t="n"/>
      <c r="Y73" s="11" t="n"/>
      <c r="Z73" s="11" t="n"/>
      <c r="AA73" s="11" t="n"/>
      <c r="AB73" s="11" t="n"/>
      <c r="AC73" s="11" t="n"/>
      <c r="AD73" s="11" t="n"/>
      <c r="AE73" s="11" t="n"/>
      <c r="AF73" s="11" t="n"/>
      <c r="AG73" s="11" t="n"/>
      <c r="AH73" s="11" t="n"/>
      <c r="AI73" s="10">
        <f>IF($A73="","",COUNTIF($D73:$AH73,"P"))</f>
        <v/>
      </c>
      <c r="AJ73" s="10">
        <f>IF($A73="","",COUNTIF($D73:$AH73,"HD"))</f>
        <v/>
      </c>
      <c r="AK73" s="10">
        <f>IF($A73="","",COUNTIF($D73:$AH73,"A"))</f>
        <v/>
      </c>
      <c r="AL73" s="10">
        <f>IF($A73="","",COUNTIF($D73:$AH73,"CL")+COUNTIF($D73:$AH73,"SL")+COUNTIF($D73:$AH73,"EL"))</f>
        <v/>
      </c>
      <c r="AM73" s="10">
        <f>IF($A73="","",COUNTIF($D73:$AH73,"WO"))</f>
        <v/>
      </c>
      <c r="AN73" s="10">
        <f>IF($A73="","",COUNTIF($D73:$AH73,"H"))</f>
        <v/>
      </c>
      <c r="AO73" s="10">
        <f>IF($A73="","",SUMPRODUCT(COUNTIF($D73:$AH73,Lists!$A$4:$A$11),Lists!$C$4:$C$11))</f>
        <v/>
      </c>
    </row>
    <row r="74">
      <c r="A74" s="10">
        <f>IF(Employees!A74="","",Employees!A74)</f>
        <v/>
      </c>
      <c r="B74" s="10">
        <f>IF(A74="","",IFERROR(INDEX(Employees!$B$5:$B$104,MATCH(A74,Employees!$A$5:$A$104,0)),""))</f>
        <v/>
      </c>
      <c r="C74" s="10">
        <f>IF(A74="","",IFERROR(INDEX(Employees!$C$5:$C$104,MATCH(A74,Employees!$A$5:$A$104,0)),""))</f>
        <v/>
      </c>
      <c r="D74" s="11" t="n"/>
      <c r="E74" s="11" t="n"/>
      <c r="F74" s="11" t="n"/>
      <c r="G74" s="11" t="n"/>
      <c r="H74" s="11" t="n"/>
      <c r="I74" s="11" t="n"/>
      <c r="J74" s="11" t="n"/>
      <c r="K74" s="11" t="n"/>
      <c r="L74" s="11" t="n"/>
      <c r="M74" s="11" t="n"/>
      <c r="N74" s="11" t="n"/>
      <c r="O74" s="11" t="n"/>
      <c r="P74" s="11" t="n"/>
      <c r="Q74" s="11" t="n"/>
      <c r="R74" s="11" t="n"/>
      <c r="S74" s="11" t="n"/>
      <c r="T74" s="11" t="n"/>
      <c r="U74" s="11" t="n"/>
      <c r="V74" s="11" t="n"/>
      <c r="W74" s="11" t="n"/>
      <c r="X74" s="11" t="n"/>
      <c r="Y74" s="11" t="n"/>
      <c r="Z74" s="11" t="n"/>
      <c r="AA74" s="11" t="n"/>
      <c r="AB74" s="11" t="n"/>
      <c r="AC74" s="11" t="n"/>
      <c r="AD74" s="11" t="n"/>
      <c r="AE74" s="11" t="n"/>
      <c r="AF74" s="11" t="n"/>
      <c r="AG74" s="11" t="n"/>
      <c r="AH74" s="11" t="n"/>
      <c r="AI74" s="10">
        <f>IF($A74="","",COUNTIF($D74:$AH74,"P"))</f>
        <v/>
      </c>
      <c r="AJ74" s="10">
        <f>IF($A74="","",COUNTIF($D74:$AH74,"HD"))</f>
        <v/>
      </c>
      <c r="AK74" s="10">
        <f>IF($A74="","",COUNTIF($D74:$AH74,"A"))</f>
        <v/>
      </c>
      <c r="AL74" s="10">
        <f>IF($A74="","",COUNTIF($D74:$AH74,"CL")+COUNTIF($D74:$AH74,"SL")+COUNTIF($D74:$AH74,"EL"))</f>
        <v/>
      </c>
      <c r="AM74" s="10">
        <f>IF($A74="","",COUNTIF($D74:$AH74,"WO"))</f>
        <v/>
      </c>
      <c r="AN74" s="10">
        <f>IF($A74="","",COUNTIF($D74:$AH74,"H"))</f>
        <v/>
      </c>
      <c r="AO74" s="10">
        <f>IF($A74="","",SUMPRODUCT(COUNTIF($D74:$AH74,Lists!$A$4:$A$11),Lists!$C$4:$C$11))</f>
        <v/>
      </c>
    </row>
    <row r="75">
      <c r="A75" s="10">
        <f>IF(Employees!A75="","",Employees!A75)</f>
        <v/>
      </c>
      <c r="B75" s="10">
        <f>IF(A75="","",IFERROR(INDEX(Employees!$B$5:$B$104,MATCH(A75,Employees!$A$5:$A$104,0)),""))</f>
        <v/>
      </c>
      <c r="C75" s="10">
        <f>IF(A75="","",IFERROR(INDEX(Employees!$C$5:$C$104,MATCH(A75,Employees!$A$5:$A$104,0)),""))</f>
        <v/>
      </c>
      <c r="D75" s="11" t="n"/>
      <c r="E75" s="11" t="n"/>
      <c r="F75" s="11" t="n"/>
      <c r="G75" s="11" t="n"/>
      <c r="H75" s="11" t="n"/>
      <c r="I75" s="11" t="n"/>
      <c r="J75" s="11" t="n"/>
      <c r="K75" s="11" t="n"/>
      <c r="L75" s="11" t="n"/>
      <c r="M75" s="11" t="n"/>
      <c r="N75" s="11" t="n"/>
      <c r="O75" s="11" t="n"/>
      <c r="P75" s="11" t="n"/>
      <c r="Q75" s="11" t="n"/>
      <c r="R75" s="11" t="n"/>
      <c r="S75" s="11" t="n"/>
      <c r="T75" s="11" t="n"/>
      <c r="U75" s="11" t="n"/>
      <c r="V75" s="11" t="n"/>
      <c r="W75" s="11" t="n"/>
      <c r="X75" s="11" t="n"/>
      <c r="Y75" s="11" t="n"/>
      <c r="Z75" s="11" t="n"/>
      <c r="AA75" s="11" t="n"/>
      <c r="AB75" s="11" t="n"/>
      <c r="AC75" s="11" t="n"/>
      <c r="AD75" s="11" t="n"/>
      <c r="AE75" s="11" t="n"/>
      <c r="AF75" s="11" t="n"/>
      <c r="AG75" s="11" t="n"/>
      <c r="AH75" s="11" t="n"/>
      <c r="AI75" s="10">
        <f>IF($A75="","",COUNTIF($D75:$AH75,"P"))</f>
        <v/>
      </c>
      <c r="AJ75" s="10">
        <f>IF($A75="","",COUNTIF($D75:$AH75,"HD"))</f>
        <v/>
      </c>
      <c r="AK75" s="10">
        <f>IF($A75="","",COUNTIF($D75:$AH75,"A"))</f>
        <v/>
      </c>
      <c r="AL75" s="10">
        <f>IF($A75="","",COUNTIF($D75:$AH75,"CL")+COUNTIF($D75:$AH75,"SL")+COUNTIF($D75:$AH75,"EL"))</f>
        <v/>
      </c>
      <c r="AM75" s="10">
        <f>IF($A75="","",COUNTIF($D75:$AH75,"WO"))</f>
        <v/>
      </c>
      <c r="AN75" s="10">
        <f>IF($A75="","",COUNTIF($D75:$AH75,"H"))</f>
        <v/>
      </c>
      <c r="AO75" s="10">
        <f>IF($A75="","",SUMPRODUCT(COUNTIF($D75:$AH75,Lists!$A$4:$A$11),Lists!$C$4:$C$11))</f>
        <v/>
      </c>
    </row>
    <row r="76">
      <c r="A76" s="10">
        <f>IF(Employees!A76="","",Employees!A76)</f>
        <v/>
      </c>
      <c r="B76" s="10">
        <f>IF(A76="","",IFERROR(INDEX(Employees!$B$5:$B$104,MATCH(A76,Employees!$A$5:$A$104,0)),""))</f>
        <v/>
      </c>
      <c r="C76" s="10">
        <f>IF(A76="","",IFERROR(INDEX(Employees!$C$5:$C$104,MATCH(A76,Employees!$A$5:$A$104,0)),""))</f>
        <v/>
      </c>
      <c r="D76" s="11" t="n"/>
      <c r="E76" s="11" t="n"/>
      <c r="F76" s="11" t="n"/>
      <c r="G76" s="11" t="n"/>
      <c r="H76" s="11" t="n"/>
      <c r="I76" s="11" t="n"/>
      <c r="J76" s="11" t="n"/>
      <c r="K76" s="11" t="n"/>
      <c r="L76" s="11" t="n"/>
      <c r="M76" s="11" t="n"/>
      <c r="N76" s="11" t="n"/>
      <c r="O76" s="11" t="n"/>
      <c r="P76" s="11" t="n"/>
      <c r="Q76" s="11" t="n"/>
      <c r="R76" s="11" t="n"/>
      <c r="S76" s="11" t="n"/>
      <c r="T76" s="11" t="n"/>
      <c r="U76" s="11" t="n"/>
      <c r="V76" s="11" t="n"/>
      <c r="W76" s="11" t="n"/>
      <c r="X76" s="11" t="n"/>
      <c r="Y76" s="11" t="n"/>
      <c r="Z76" s="11" t="n"/>
      <c r="AA76" s="11" t="n"/>
      <c r="AB76" s="11" t="n"/>
      <c r="AC76" s="11" t="n"/>
      <c r="AD76" s="11" t="n"/>
      <c r="AE76" s="11" t="n"/>
      <c r="AF76" s="11" t="n"/>
      <c r="AG76" s="11" t="n"/>
      <c r="AH76" s="11" t="n"/>
      <c r="AI76" s="10">
        <f>IF($A76="","",COUNTIF($D76:$AH76,"P"))</f>
        <v/>
      </c>
      <c r="AJ76" s="10">
        <f>IF($A76="","",COUNTIF($D76:$AH76,"HD"))</f>
        <v/>
      </c>
      <c r="AK76" s="10">
        <f>IF($A76="","",COUNTIF($D76:$AH76,"A"))</f>
        <v/>
      </c>
      <c r="AL76" s="10">
        <f>IF($A76="","",COUNTIF($D76:$AH76,"CL")+COUNTIF($D76:$AH76,"SL")+COUNTIF($D76:$AH76,"EL"))</f>
        <v/>
      </c>
      <c r="AM76" s="10">
        <f>IF($A76="","",COUNTIF($D76:$AH76,"WO"))</f>
        <v/>
      </c>
      <c r="AN76" s="10">
        <f>IF($A76="","",COUNTIF($D76:$AH76,"H"))</f>
        <v/>
      </c>
      <c r="AO76" s="10">
        <f>IF($A76="","",SUMPRODUCT(COUNTIF($D76:$AH76,Lists!$A$4:$A$11),Lists!$C$4:$C$11))</f>
        <v/>
      </c>
    </row>
    <row r="77">
      <c r="A77" s="10">
        <f>IF(Employees!A77="","",Employees!A77)</f>
        <v/>
      </c>
      <c r="B77" s="10">
        <f>IF(A77="","",IFERROR(INDEX(Employees!$B$5:$B$104,MATCH(A77,Employees!$A$5:$A$104,0)),""))</f>
        <v/>
      </c>
      <c r="C77" s="10">
        <f>IF(A77="","",IFERROR(INDEX(Employees!$C$5:$C$104,MATCH(A77,Employees!$A$5:$A$104,0)),""))</f>
        <v/>
      </c>
      <c r="D77" s="11" t="n"/>
      <c r="E77" s="11" t="n"/>
      <c r="F77" s="11" t="n"/>
      <c r="G77" s="11" t="n"/>
      <c r="H77" s="11" t="n"/>
      <c r="I77" s="11" t="n"/>
      <c r="J77" s="11" t="n"/>
      <c r="K77" s="11" t="n"/>
      <c r="L77" s="11" t="n"/>
      <c r="M77" s="11" t="n"/>
      <c r="N77" s="11" t="n"/>
      <c r="O77" s="11" t="n"/>
      <c r="P77" s="11" t="n"/>
      <c r="Q77" s="11" t="n"/>
      <c r="R77" s="11" t="n"/>
      <c r="S77" s="11" t="n"/>
      <c r="T77" s="11" t="n"/>
      <c r="U77" s="11" t="n"/>
      <c r="V77" s="11" t="n"/>
      <c r="W77" s="11" t="n"/>
      <c r="X77" s="11" t="n"/>
      <c r="Y77" s="11" t="n"/>
      <c r="Z77" s="11" t="n"/>
      <c r="AA77" s="11" t="n"/>
      <c r="AB77" s="11" t="n"/>
      <c r="AC77" s="11" t="n"/>
      <c r="AD77" s="11" t="n"/>
      <c r="AE77" s="11" t="n"/>
      <c r="AF77" s="11" t="n"/>
      <c r="AG77" s="11" t="n"/>
      <c r="AH77" s="11" t="n"/>
      <c r="AI77" s="10">
        <f>IF($A77="","",COUNTIF($D77:$AH77,"P"))</f>
        <v/>
      </c>
      <c r="AJ77" s="10">
        <f>IF($A77="","",COUNTIF($D77:$AH77,"HD"))</f>
        <v/>
      </c>
      <c r="AK77" s="10">
        <f>IF($A77="","",COUNTIF($D77:$AH77,"A"))</f>
        <v/>
      </c>
      <c r="AL77" s="10">
        <f>IF($A77="","",COUNTIF($D77:$AH77,"CL")+COUNTIF($D77:$AH77,"SL")+COUNTIF($D77:$AH77,"EL"))</f>
        <v/>
      </c>
      <c r="AM77" s="10">
        <f>IF($A77="","",COUNTIF($D77:$AH77,"WO"))</f>
        <v/>
      </c>
      <c r="AN77" s="10">
        <f>IF($A77="","",COUNTIF($D77:$AH77,"H"))</f>
        <v/>
      </c>
      <c r="AO77" s="10">
        <f>IF($A77="","",SUMPRODUCT(COUNTIF($D77:$AH77,Lists!$A$4:$A$11),Lists!$C$4:$C$11))</f>
        <v/>
      </c>
    </row>
    <row r="78">
      <c r="A78" s="10">
        <f>IF(Employees!A78="","",Employees!A78)</f>
        <v/>
      </c>
      <c r="B78" s="10">
        <f>IF(A78="","",IFERROR(INDEX(Employees!$B$5:$B$104,MATCH(A78,Employees!$A$5:$A$104,0)),""))</f>
        <v/>
      </c>
      <c r="C78" s="10">
        <f>IF(A78="","",IFERROR(INDEX(Employees!$C$5:$C$104,MATCH(A78,Employees!$A$5:$A$104,0)),""))</f>
        <v/>
      </c>
      <c r="D78" s="11" t="n"/>
      <c r="E78" s="11" t="n"/>
      <c r="F78" s="11" t="n"/>
      <c r="G78" s="11" t="n"/>
      <c r="H78" s="11" t="n"/>
      <c r="I78" s="11" t="n"/>
      <c r="J78" s="11" t="n"/>
      <c r="K78" s="11" t="n"/>
      <c r="L78" s="11" t="n"/>
      <c r="M78" s="11" t="n"/>
      <c r="N78" s="11" t="n"/>
      <c r="O78" s="11" t="n"/>
      <c r="P78" s="11" t="n"/>
      <c r="Q78" s="11" t="n"/>
      <c r="R78" s="11" t="n"/>
      <c r="S78" s="11" t="n"/>
      <c r="T78" s="11" t="n"/>
      <c r="U78" s="11" t="n"/>
      <c r="V78" s="11" t="n"/>
      <c r="W78" s="11" t="n"/>
      <c r="X78" s="11" t="n"/>
      <c r="Y78" s="11" t="n"/>
      <c r="Z78" s="11" t="n"/>
      <c r="AA78" s="11" t="n"/>
      <c r="AB78" s="11" t="n"/>
      <c r="AC78" s="11" t="n"/>
      <c r="AD78" s="11" t="n"/>
      <c r="AE78" s="11" t="n"/>
      <c r="AF78" s="11" t="n"/>
      <c r="AG78" s="11" t="n"/>
      <c r="AH78" s="11" t="n"/>
      <c r="AI78" s="10">
        <f>IF($A78="","",COUNTIF($D78:$AH78,"P"))</f>
        <v/>
      </c>
      <c r="AJ78" s="10">
        <f>IF($A78="","",COUNTIF($D78:$AH78,"HD"))</f>
        <v/>
      </c>
      <c r="AK78" s="10">
        <f>IF($A78="","",COUNTIF($D78:$AH78,"A"))</f>
        <v/>
      </c>
      <c r="AL78" s="10">
        <f>IF($A78="","",COUNTIF($D78:$AH78,"CL")+COUNTIF($D78:$AH78,"SL")+COUNTIF($D78:$AH78,"EL"))</f>
        <v/>
      </c>
      <c r="AM78" s="10">
        <f>IF($A78="","",COUNTIF($D78:$AH78,"WO"))</f>
        <v/>
      </c>
      <c r="AN78" s="10">
        <f>IF($A78="","",COUNTIF($D78:$AH78,"H"))</f>
        <v/>
      </c>
      <c r="AO78" s="10">
        <f>IF($A78="","",SUMPRODUCT(COUNTIF($D78:$AH78,Lists!$A$4:$A$11),Lists!$C$4:$C$11))</f>
        <v/>
      </c>
    </row>
    <row r="79">
      <c r="A79" s="10">
        <f>IF(Employees!A79="","",Employees!A79)</f>
        <v/>
      </c>
      <c r="B79" s="10">
        <f>IF(A79="","",IFERROR(INDEX(Employees!$B$5:$B$104,MATCH(A79,Employees!$A$5:$A$104,0)),""))</f>
        <v/>
      </c>
      <c r="C79" s="10">
        <f>IF(A79="","",IFERROR(INDEX(Employees!$C$5:$C$104,MATCH(A79,Employees!$A$5:$A$104,0)),""))</f>
        <v/>
      </c>
      <c r="D79" s="11" t="n"/>
      <c r="E79" s="11" t="n"/>
      <c r="F79" s="11" t="n"/>
      <c r="G79" s="11" t="n"/>
      <c r="H79" s="11" t="n"/>
      <c r="I79" s="11" t="n"/>
      <c r="J79" s="11" t="n"/>
      <c r="K79" s="11" t="n"/>
      <c r="L79" s="11" t="n"/>
      <c r="M79" s="11" t="n"/>
      <c r="N79" s="11" t="n"/>
      <c r="O79" s="11" t="n"/>
      <c r="P79" s="11" t="n"/>
      <c r="Q79" s="11" t="n"/>
      <c r="R79" s="11" t="n"/>
      <c r="S79" s="11" t="n"/>
      <c r="T79" s="11" t="n"/>
      <c r="U79" s="11" t="n"/>
      <c r="V79" s="11" t="n"/>
      <c r="W79" s="11" t="n"/>
      <c r="X79" s="11" t="n"/>
      <c r="Y79" s="11" t="n"/>
      <c r="Z79" s="11" t="n"/>
      <c r="AA79" s="11" t="n"/>
      <c r="AB79" s="11" t="n"/>
      <c r="AC79" s="11" t="n"/>
      <c r="AD79" s="11" t="n"/>
      <c r="AE79" s="11" t="n"/>
      <c r="AF79" s="11" t="n"/>
      <c r="AG79" s="11" t="n"/>
      <c r="AH79" s="11" t="n"/>
      <c r="AI79" s="10">
        <f>IF($A79="","",COUNTIF($D79:$AH79,"P"))</f>
        <v/>
      </c>
      <c r="AJ79" s="10">
        <f>IF($A79="","",COUNTIF($D79:$AH79,"HD"))</f>
        <v/>
      </c>
      <c r="AK79" s="10">
        <f>IF($A79="","",COUNTIF($D79:$AH79,"A"))</f>
        <v/>
      </c>
      <c r="AL79" s="10">
        <f>IF($A79="","",COUNTIF($D79:$AH79,"CL")+COUNTIF($D79:$AH79,"SL")+COUNTIF($D79:$AH79,"EL"))</f>
        <v/>
      </c>
      <c r="AM79" s="10">
        <f>IF($A79="","",COUNTIF($D79:$AH79,"WO"))</f>
        <v/>
      </c>
      <c r="AN79" s="10">
        <f>IF($A79="","",COUNTIF($D79:$AH79,"H"))</f>
        <v/>
      </c>
      <c r="AO79" s="10">
        <f>IF($A79="","",SUMPRODUCT(COUNTIF($D79:$AH79,Lists!$A$4:$A$11),Lists!$C$4:$C$11))</f>
        <v/>
      </c>
    </row>
    <row r="80">
      <c r="A80" s="10">
        <f>IF(Employees!A80="","",Employees!A80)</f>
        <v/>
      </c>
      <c r="B80" s="10">
        <f>IF(A80="","",IFERROR(INDEX(Employees!$B$5:$B$104,MATCH(A80,Employees!$A$5:$A$104,0)),""))</f>
        <v/>
      </c>
      <c r="C80" s="10">
        <f>IF(A80="","",IFERROR(INDEX(Employees!$C$5:$C$104,MATCH(A80,Employees!$A$5:$A$104,0)),""))</f>
        <v/>
      </c>
      <c r="D80" s="11" t="n"/>
      <c r="E80" s="11" t="n"/>
      <c r="F80" s="11" t="n"/>
      <c r="G80" s="11" t="n"/>
      <c r="H80" s="11" t="n"/>
      <c r="I80" s="11" t="n"/>
      <c r="J80" s="11" t="n"/>
      <c r="K80" s="11" t="n"/>
      <c r="L80" s="11" t="n"/>
      <c r="M80" s="11" t="n"/>
      <c r="N80" s="11" t="n"/>
      <c r="O80" s="11" t="n"/>
      <c r="P80" s="11" t="n"/>
      <c r="Q80" s="11" t="n"/>
      <c r="R80" s="11" t="n"/>
      <c r="S80" s="11" t="n"/>
      <c r="T80" s="11" t="n"/>
      <c r="U80" s="11" t="n"/>
      <c r="V80" s="11" t="n"/>
      <c r="W80" s="11" t="n"/>
      <c r="X80" s="11" t="n"/>
      <c r="Y80" s="11" t="n"/>
      <c r="Z80" s="11" t="n"/>
      <c r="AA80" s="11" t="n"/>
      <c r="AB80" s="11" t="n"/>
      <c r="AC80" s="11" t="n"/>
      <c r="AD80" s="11" t="n"/>
      <c r="AE80" s="11" t="n"/>
      <c r="AF80" s="11" t="n"/>
      <c r="AG80" s="11" t="n"/>
      <c r="AH80" s="11" t="n"/>
      <c r="AI80" s="10">
        <f>IF($A80="","",COUNTIF($D80:$AH80,"P"))</f>
        <v/>
      </c>
      <c r="AJ80" s="10">
        <f>IF($A80="","",COUNTIF($D80:$AH80,"HD"))</f>
        <v/>
      </c>
      <c r="AK80" s="10">
        <f>IF($A80="","",COUNTIF($D80:$AH80,"A"))</f>
        <v/>
      </c>
      <c r="AL80" s="10">
        <f>IF($A80="","",COUNTIF($D80:$AH80,"CL")+COUNTIF($D80:$AH80,"SL")+COUNTIF($D80:$AH80,"EL"))</f>
        <v/>
      </c>
      <c r="AM80" s="10">
        <f>IF($A80="","",COUNTIF($D80:$AH80,"WO"))</f>
        <v/>
      </c>
      <c r="AN80" s="10">
        <f>IF($A80="","",COUNTIF($D80:$AH80,"H"))</f>
        <v/>
      </c>
      <c r="AO80" s="10">
        <f>IF($A80="","",SUMPRODUCT(COUNTIF($D80:$AH80,Lists!$A$4:$A$11),Lists!$C$4:$C$11))</f>
        <v/>
      </c>
    </row>
    <row r="81">
      <c r="A81" s="10">
        <f>IF(Employees!A81="","",Employees!A81)</f>
        <v/>
      </c>
      <c r="B81" s="10">
        <f>IF(A81="","",IFERROR(INDEX(Employees!$B$5:$B$104,MATCH(A81,Employees!$A$5:$A$104,0)),""))</f>
        <v/>
      </c>
      <c r="C81" s="10">
        <f>IF(A81="","",IFERROR(INDEX(Employees!$C$5:$C$104,MATCH(A81,Employees!$A$5:$A$104,0)),""))</f>
        <v/>
      </c>
      <c r="D81" s="11" t="n"/>
      <c r="E81" s="11" t="n"/>
      <c r="F81" s="11" t="n"/>
      <c r="G81" s="11" t="n"/>
      <c r="H81" s="11" t="n"/>
      <c r="I81" s="11" t="n"/>
      <c r="J81" s="11" t="n"/>
      <c r="K81" s="11" t="n"/>
      <c r="L81" s="11" t="n"/>
      <c r="M81" s="11" t="n"/>
      <c r="N81" s="11" t="n"/>
      <c r="O81" s="11" t="n"/>
      <c r="P81" s="11" t="n"/>
      <c r="Q81" s="11" t="n"/>
      <c r="R81" s="11" t="n"/>
      <c r="S81" s="11" t="n"/>
      <c r="T81" s="11" t="n"/>
      <c r="U81" s="11" t="n"/>
      <c r="V81" s="11" t="n"/>
      <c r="W81" s="11" t="n"/>
      <c r="X81" s="11" t="n"/>
      <c r="Y81" s="11" t="n"/>
      <c r="Z81" s="11" t="n"/>
      <c r="AA81" s="11" t="n"/>
      <c r="AB81" s="11" t="n"/>
      <c r="AC81" s="11" t="n"/>
      <c r="AD81" s="11" t="n"/>
      <c r="AE81" s="11" t="n"/>
      <c r="AF81" s="11" t="n"/>
      <c r="AG81" s="11" t="n"/>
      <c r="AH81" s="11" t="n"/>
      <c r="AI81" s="10">
        <f>IF($A81="","",COUNTIF($D81:$AH81,"P"))</f>
        <v/>
      </c>
      <c r="AJ81" s="10">
        <f>IF($A81="","",COUNTIF($D81:$AH81,"HD"))</f>
        <v/>
      </c>
      <c r="AK81" s="10">
        <f>IF($A81="","",COUNTIF($D81:$AH81,"A"))</f>
        <v/>
      </c>
      <c r="AL81" s="10">
        <f>IF($A81="","",COUNTIF($D81:$AH81,"CL")+COUNTIF($D81:$AH81,"SL")+COUNTIF($D81:$AH81,"EL"))</f>
        <v/>
      </c>
      <c r="AM81" s="10">
        <f>IF($A81="","",COUNTIF($D81:$AH81,"WO"))</f>
        <v/>
      </c>
      <c r="AN81" s="10">
        <f>IF($A81="","",COUNTIF($D81:$AH81,"H"))</f>
        <v/>
      </c>
      <c r="AO81" s="10">
        <f>IF($A81="","",SUMPRODUCT(COUNTIF($D81:$AH81,Lists!$A$4:$A$11),Lists!$C$4:$C$11))</f>
        <v/>
      </c>
    </row>
    <row r="82">
      <c r="A82" s="10">
        <f>IF(Employees!A82="","",Employees!A82)</f>
        <v/>
      </c>
      <c r="B82" s="10">
        <f>IF(A82="","",IFERROR(INDEX(Employees!$B$5:$B$104,MATCH(A82,Employees!$A$5:$A$104,0)),""))</f>
        <v/>
      </c>
      <c r="C82" s="10">
        <f>IF(A82="","",IFERROR(INDEX(Employees!$C$5:$C$104,MATCH(A82,Employees!$A$5:$A$104,0)),""))</f>
        <v/>
      </c>
      <c r="D82" s="11" t="n"/>
      <c r="E82" s="11" t="n"/>
      <c r="F82" s="11" t="n"/>
      <c r="G82" s="11" t="n"/>
      <c r="H82" s="11" t="n"/>
      <c r="I82" s="11" t="n"/>
      <c r="J82" s="11" t="n"/>
      <c r="K82" s="11" t="n"/>
      <c r="L82" s="11" t="n"/>
      <c r="M82" s="11" t="n"/>
      <c r="N82" s="11" t="n"/>
      <c r="O82" s="11" t="n"/>
      <c r="P82" s="11" t="n"/>
      <c r="Q82" s="11" t="n"/>
      <c r="R82" s="11" t="n"/>
      <c r="S82" s="11" t="n"/>
      <c r="T82" s="11" t="n"/>
      <c r="U82" s="11" t="n"/>
      <c r="V82" s="11" t="n"/>
      <c r="W82" s="11" t="n"/>
      <c r="X82" s="11" t="n"/>
      <c r="Y82" s="11" t="n"/>
      <c r="Z82" s="11" t="n"/>
      <c r="AA82" s="11" t="n"/>
      <c r="AB82" s="11" t="n"/>
      <c r="AC82" s="11" t="n"/>
      <c r="AD82" s="11" t="n"/>
      <c r="AE82" s="11" t="n"/>
      <c r="AF82" s="11" t="n"/>
      <c r="AG82" s="11" t="n"/>
      <c r="AH82" s="11" t="n"/>
      <c r="AI82" s="10">
        <f>IF($A82="","",COUNTIF($D82:$AH82,"P"))</f>
        <v/>
      </c>
      <c r="AJ82" s="10">
        <f>IF($A82="","",COUNTIF($D82:$AH82,"HD"))</f>
        <v/>
      </c>
      <c r="AK82" s="10">
        <f>IF($A82="","",COUNTIF($D82:$AH82,"A"))</f>
        <v/>
      </c>
      <c r="AL82" s="10">
        <f>IF($A82="","",COUNTIF($D82:$AH82,"CL")+COUNTIF($D82:$AH82,"SL")+COUNTIF($D82:$AH82,"EL"))</f>
        <v/>
      </c>
      <c r="AM82" s="10">
        <f>IF($A82="","",COUNTIF($D82:$AH82,"WO"))</f>
        <v/>
      </c>
      <c r="AN82" s="10">
        <f>IF($A82="","",COUNTIF($D82:$AH82,"H"))</f>
        <v/>
      </c>
      <c r="AO82" s="10">
        <f>IF($A82="","",SUMPRODUCT(COUNTIF($D82:$AH82,Lists!$A$4:$A$11),Lists!$C$4:$C$11))</f>
        <v/>
      </c>
    </row>
    <row r="83">
      <c r="A83" s="10">
        <f>IF(Employees!A83="","",Employees!A83)</f>
        <v/>
      </c>
      <c r="B83" s="10">
        <f>IF(A83="","",IFERROR(INDEX(Employees!$B$5:$B$104,MATCH(A83,Employees!$A$5:$A$104,0)),""))</f>
        <v/>
      </c>
      <c r="C83" s="10">
        <f>IF(A83="","",IFERROR(INDEX(Employees!$C$5:$C$104,MATCH(A83,Employees!$A$5:$A$104,0)),""))</f>
        <v/>
      </c>
      <c r="D83" s="11" t="n"/>
      <c r="E83" s="11" t="n"/>
      <c r="F83" s="11" t="n"/>
      <c r="G83" s="11" t="n"/>
      <c r="H83" s="11" t="n"/>
      <c r="I83" s="11" t="n"/>
      <c r="J83" s="11" t="n"/>
      <c r="K83" s="11" t="n"/>
      <c r="L83" s="11" t="n"/>
      <c r="M83" s="11" t="n"/>
      <c r="N83" s="11" t="n"/>
      <c r="O83" s="11" t="n"/>
      <c r="P83" s="11" t="n"/>
      <c r="Q83" s="11" t="n"/>
      <c r="R83" s="11" t="n"/>
      <c r="S83" s="11" t="n"/>
      <c r="T83" s="11" t="n"/>
      <c r="U83" s="11" t="n"/>
      <c r="V83" s="11" t="n"/>
      <c r="W83" s="11" t="n"/>
      <c r="X83" s="11" t="n"/>
      <c r="Y83" s="11" t="n"/>
      <c r="Z83" s="11" t="n"/>
      <c r="AA83" s="11" t="n"/>
      <c r="AB83" s="11" t="n"/>
      <c r="AC83" s="11" t="n"/>
      <c r="AD83" s="11" t="n"/>
      <c r="AE83" s="11" t="n"/>
      <c r="AF83" s="11" t="n"/>
      <c r="AG83" s="11" t="n"/>
      <c r="AH83" s="11" t="n"/>
      <c r="AI83" s="10">
        <f>IF($A83="","",COUNTIF($D83:$AH83,"P"))</f>
        <v/>
      </c>
      <c r="AJ83" s="10">
        <f>IF($A83="","",COUNTIF($D83:$AH83,"HD"))</f>
        <v/>
      </c>
      <c r="AK83" s="10">
        <f>IF($A83="","",COUNTIF($D83:$AH83,"A"))</f>
        <v/>
      </c>
      <c r="AL83" s="10">
        <f>IF($A83="","",COUNTIF($D83:$AH83,"CL")+COUNTIF($D83:$AH83,"SL")+COUNTIF($D83:$AH83,"EL"))</f>
        <v/>
      </c>
      <c r="AM83" s="10">
        <f>IF($A83="","",COUNTIF($D83:$AH83,"WO"))</f>
        <v/>
      </c>
      <c r="AN83" s="10">
        <f>IF($A83="","",COUNTIF($D83:$AH83,"H"))</f>
        <v/>
      </c>
      <c r="AO83" s="10">
        <f>IF($A83="","",SUMPRODUCT(COUNTIF($D83:$AH83,Lists!$A$4:$A$11),Lists!$C$4:$C$11))</f>
        <v/>
      </c>
    </row>
    <row r="84">
      <c r="A84" s="10">
        <f>IF(Employees!A84="","",Employees!A84)</f>
        <v/>
      </c>
      <c r="B84" s="10">
        <f>IF(A84="","",IFERROR(INDEX(Employees!$B$5:$B$104,MATCH(A84,Employees!$A$5:$A$104,0)),""))</f>
        <v/>
      </c>
      <c r="C84" s="10">
        <f>IF(A84="","",IFERROR(INDEX(Employees!$C$5:$C$104,MATCH(A84,Employees!$A$5:$A$104,0)),""))</f>
        <v/>
      </c>
      <c r="D84" s="11" t="n"/>
      <c r="E84" s="11" t="n"/>
      <c r="F84" s="11" t="n"/>
      <c r="G84" s="11" t="n"/>
      <c r="H84" s="11" t="n"/>
      <c r="I84" s="11" t="n"/>
      <c r="J84" s="11" t="n"/>
      <c r="K84" s="11" t="n"/>
      <c r="L84" s="11" t="n"/>
      <c r="M84" s="11" t="n"/>
      <c r="N84" s="11" t="n"/>
      <c r="O84" s="11" t="n"/>
      <c r="P84" s="11" t="n"/>
      <c r="Q84" s="11" t="n"/>
      <c r="R84" s="11" t="n"/>
      <c r="S84" s="11" t="n"/>
      <c r="T84" s="11" t="n"/>
      <c r="U84" s="11" t="n"/>
      <c r="V84" s="11" t="n"/>
      <c r="W84" s="11" t="n"/>
      <c r="X84" s="11" t="n"/>
      <c r="Y84" s="11" t="n"/>
      <c r="Z84" s="11" t="n"/>
      <c r="AA84" s="11" t="n"/>
      <c r="AB84" s="11" t="n"/>
      <c r="AC84" s="11" t="n"/>
      <c r="AD84" s="11" t="n"/>
      <c r="AE84" s="11" t="n"/>
      <c r="AF84" s="11" t="n"/>
      <c r="AG84" s="11" t="n"/>
      <c r="AH84" s="11" t="n"/>
      <c r="AI84" s="10">
        <f>IF($A84="","",COUNTIF($D84:$AH84,"P"))</f>
        <v/>
      </c>
      <c r="AJ84" s="10">
        <f>IF($A84="","",COUNTIF($D84:$AH84,"HD"))</f>
        <v/>
      </c>
      <c r="AK84" s="10">
        <f>IF($A84="","",COUNTIF($D84:$AH84,"A"))</f>
        <v/>
      </c>
      <c r="AL84" s="10">
        <f>IF($A84="","",COUNTIF($D84:$AH84,"CL")+COUNTIF($D84:$AH84,"SL")+COUNTIF($D84:$AH84,"EL"))</f>
        <v/>
      </c>
      <c r="AM84" s="10">
        <f>IF($A84="","",COUNTIF($D84:$AH84,"WO"))</f>
        <v/>
      </c>
      <c r="AN84" s="10">
        <f>IF($A84="","",COUNTIF($D84:$AH84,"H"))</f>
        <v/>
      </c>
      <c r="AO84" s="10">
        <f>IF($A84="","",SUMPRODUCT(COUNTIF($D84:$AH84,Lists!$A$4:$A$11),Lists!$C$4:$C$11))</f>
        <v/>
      </c>
    </row>
    <row r="85">
      <c r="A85" s="10">
        <f>IF(Employees!A85="","",Employees!A85)</f>
        <v/>
      </c>
      <c r="B85" s="10">
        <f>IF(A85="","",IFERROR(INDEX(Employees!$B$5:$B$104,MATCH(A85,Employees!$A$5:$A$104,0)),""))</f>
        <v/>
      </c>
      <c r="C85" s="10">
        <f>IF(A85="","",IFERROR(INDEX(Employees!$C$5:$C$104,MATCH(A85,Employees!$A$5:$A$104,0)),""))</f>
        <v/>
      </c>
      <c r="D85" s="11" t="n"/>
      <c r="E85" s="11" t="n"/>
      <c r="F85" s="11" t="n"/>
      <c r="G85" s="11" t="n"/>
      <c r="H85" s="11" t="n"/>
      <c r="I85" s="11" t="n"/>
      <c r="J85" s="11" t="n"/>
      <c r="K85" s="11" t="n"/>
      <c r="L85" s="11" t="n"/>
      <c r="M85" s="11" t="n"/>
      <c r="N85" s="11" t="n"/>
      <c r="O85" s="11" t="n"/>
      <c r="P85" s="11" t="n"/>
      <c r="Q85" s="11" t="n"/>
      <c r="R85" s="11" t="n"/>
      <c r="S85" s="11" t="n"/>
      <c r="T85" s="11" t="n"/>
      <c r="U85" s="11" t="n"/>
      <c r="V85" s="11" t="n"/>
      <c r="W85" s="11" t="n"/>
      <c r="X85" s="11" t="n"/>
      <c r="Y85" s="11" t="n"/>
      <c r="Z85" s="11" t="n"/>
      <c r="AA85" s="11" t="n"/>
      <c r="AB85" s="11" t="n"/>
      <c r="AC85" s="11" t="n"/>
      <c r="AD85" s="11" t="n"/>
      <c r="AE85" s="11" t="n"/>
      <c r="AF85" s="11" t="n"/>
      <c r="AG85" s="11" t="n"/>
      <c r="AH85" s="11" t="n"/>
      <c r="AI85" s="10">
        <f>IF($A85="","",COUNTIF($D85:$AH85,"P"))</f>
        <v/>
      </c>
      <c r="AJ85" s="10">
        <f>IF($A85="","",COUNTIF($D85:$AH85,"HD"))</f>
        <v/>
      </c>
      <c r="AK85" s="10">
        <f>IF($A85="","",COUNTIF($D85:$AH85,"A"))</f>
        <v/>
      </c>
      <c r="AL85" s="10">
        <f>IF($A85="","",COUNTIF($D85:$AH85,"CL")+COUNTIF($D85:$AH85,"SL")+COUNTIF($D85:$AH85,"EL"))</f>
        <v/>
      </c>
      <c r="AM85" s="10">
        <f>IF($A85="","",COUNTIF($D85:$AH85,"WO"))</f>
        <v/>
      </c>
      <c r="AN85" s="10">
        <f>IF($A85="","",COUNTIF($D85:$AH85,"H"))</f>
        <v/>
      </c>
      <c r="AO85" s="10">
        <f>IF($A85="","",SUMPRODUCT(COUNTIF($D85:$AH85,Lists!$A$4:$A$11),Lists!$C$4:$C$11))</f>
        <v/>
      </c>
    </row>
    <row r="86">
      <c r="A86" s="10">
        <f>IF(Employees!A86="","",Employees!A86)</f>
        <v/>
      </c>
      <c r="B86" s="10">
        <f>IF(A86="","",IFERROR(INDEX(Employees!$B$5:$B$104,MATCH(A86,Employees!$A$5:$A$104,0)),""))</f>
        <v/>
      </c>
      <c r="C86" s="10">
        <f>IF(A86="","",IFERROR(INDEX(Employees!$C$5:$C$104,MATCH(A86,Employees!$A$5:$A$104,0)),""))</f>
        <v/>
      </c>
      <c r="D86" s="11" t="n"/>
      <c r="E86" s="11" t="n"/>
      <c r="F86" s="11" t="n"/>
      <c r="G86" s="11" t="n"/>
      <c r="H86" s="11" t="n"/>
      <c r="I86" s="11" t="n"/>
      <c r="J86" s="11" t="n"/>
      <c r="K86" s="11" t="n"/>
      <c r="L86" s="11" t="n"/>
      <c r="M86" s="11" t="n"/>
      <c r="N86" s="11" t="n"/>
      <c r="O86" s="11" t="n"/>
      <c r="P86" s="11" t="n"/>
      <c r="Q86" s="11" t="n"/>
      <c r="R86" s="11" t="n"/>
      <c r="S86" s="11" t="n"/>
      <c r="T86" s="11" t="n"/>
      <c r="U86" s="11" t="n"/>
      <c r="V86" s="11" t="n"/>
      <c r="W86" s="11" t="n"/>
      <c r="X86" s="11" t="n"/>
      <c r="Y86" s="11" t="n"/>
      <c r="Z86" s="11" t="n"/>
      <c r="AA86" s="11" t="n"/>
      <c r="AB86" s="11" t="n"/>
      <c r="AC86" s="11" t="n"/>
      <c r="AD86" s="11" t="n"/>
      <c r="AE86" s="11" t="n"/>
      <c r="AF86" s="11" t="n"/>
      <c r="AG86" s="11" t="n"/>
      <c r="AH86" s="11" t="n"/>
      <c r="AI86" s="10">
        <f>IF($A86="","",COUNTIF($D86:$AH86,"P"))</f>
        <v/>
      </c>
      <c r="AJ86" s="10">
        <f>IF($A86="","",COUNTIF($D86:$AH86,"HD"))</f>
        <v/>
      </c>
      <c r="AK86" s="10">
        <f>IF($A86="","",COUNTIF($D86:$AH86,"A"))</f>
        <v/>
      </c>
      <c r="AL86" s="10">
        <f>IF($A86="","",COUNTIF($D86:$AH86,"CL")+COUNTIF($D86:$AH86,"SL")+COUNTIF($D86:$AH86,"EL"))</f>
        <v/>
      </c>
      <c r="AM86" s="10">
        <f>IF($A86="","",COUNTIF($D86:$AH86,"WO"))</f>
        <v/>
      </c>
      <c r="AN86" s="10">
        <f>IF($A86="","",COUNTIF($D86:$AH86,"H"))</f>
        <v/>
      </c>
      <c r="AO86" s="10">
        <f>IF($A86="","",SUMPRODUCT(COUNTIF($D86:$AH86,Lists!$A$4:$A$11),Lists!$C$4:$C$11))</f>
        <v/>
      </c>
    </row>
    <row r="87">
      <c r="A87" s="10">
        <f>IF(Employees!A87="","",Employees!A87)</f>
        <v/>
      </c>
      <c r="B87" s="10">
        <f>IF(A87="","",IFERROR(INDEX(Employees!$B$5:$B$104,MATCH(A87,Employees!$A$5:$A$104,0)),""))</f>
        <v/>
      </c>
      <c r="C87" s="10">
        <f>IF(A87="","",IFERROR(INDEX(Employees!$C$5:$C$104,MATCH(A87,Employees!$A$5:$A$104,0)),""))</f>
        <v/>
      </c>
      <c r="D87" s="11" t="n"/>
      <c r="E87" s="11" t="n"/>
      <c r="F87" s="11" t="n"/>
      <c r="G87" s="11" t="n"/>
      <c r="H87" s="11" t="n"/>
      <c r="I87" s="11" t="n"/>
      <c r="J87" s="11" t="n"/>
      <c r="K87" s="11" t="n"/>
      <c r="L87" s="11" t="n"/>
      <c r="M87" s="11" t="n"/>
      <c r="N87" s="11" t="n"/>
      <c r="O87" s="11" t="n"/>
      <c r="P87" s="11" t="n"/>
      <c r="Q87" s="11" t="n"/>
      <c r="R87" s="11" t="n"/>
      <c r="S87" s="11" t="n"/>
      <c r="T87" s="11" t="n"/>
      <c r="U87" s="11" t="n"/>
      <c r="V87" s="11" t="n"/>
      <c r="W87" s="11" t="n"/>
      <c r="X87" s="11" t="n"/>
      <c r="Y87" s="11" t="n"/>
      <c r="Z87" s="11" t="n"/>
      <c r="AA87" s="11" t="n"/>
      <c r="AB87" s="11" t="n"/>
      <c r="AC87" s="11" t="n"/>
      <c r="AD87" s="11" t="n"/>
      <c r="AE87" s="11" t="n"/>
      <c r="AF87" s="11" t="n"/>
      <c r="AG87" s="11" t="n"/>
      <c r="AH87" s="11" t="n"/>
      <c r="AI87" s="10">
        <f>IF($A87="","",COUNTIF($D87:$AH87,"P"))</f>
        <v/>
      </c>
      <c r="AJ87" s="10">
        <f>IF($A87="","",COUNTIF($D87:$AH87,"HD"))</f>
        <v/>
      </c>
      <c r="AK87" s="10">
        <f>IF($A87="","",COUNTIF($D87:$AH87,"A"))</f>
        <v/>
      </c>
      <c r="AL87" s="10">
        <f>IF($A87="","",COUNTIF($D87:$AH87,"CL")+COUNTIF($D87:$AH87,"SL")+COUNTIF($D87:$AH87,"EL"))</f>
        <v/>
      </c>
      <c r="AM87" s="10">
        <f>IF($A87="","",COUNTIF($D87:$AH87,"WO"))</f>
        <v/>
      </c>
      <c r="AN87" s="10">
        <f>IF($A87="","",COUNTIF($D87:$AH87,"H"))</f>
        <v/>
      </c>
      <c r="AO87" s="10">
        <f>IF($A87="","",SUMPRODUCT(COUNTIF($D87:$AH87,Lists!$A$4:$A$11),Lists!$C$4:$C$11))</f>
        <v/>
      </c>
    </row>
    <row r="88">
      <c r="A88" s="10">
        <f>IF(Employees!A88="","",Employees!A88)</f>
        <v/>
      </c>
      <c r="B88" s="10">
        <f>IF(A88="","",IFERROR(INDEX(Employees!$B$5:$B$104,MATCH(A88,Employees!$A$5:$A$104,0)),""))</f>
        <v/>
      </c>
      <c r="C88" s="10">
        <f>IF(A88="","",IFERROR(INDEX(Employees!$C$5:$C$104,MATCH(A88,Employees!$A$5:$A$104,0)),""))</f>
        <v/>
      </c>
      <c r="D88" s="11" t="n"/>
      <c r="E88" s="11" t="n"/>
      <c r="F88" s="11" t="n"/>
      <c r="G88" s="11" t="n"/>
      <c r="H88" s="11" t="n"/>
      <c r="I88" s="11" t="n"/>
      <c r="J88" s="11" t="n"/>
      <c r="K88" s="11" t="n"/>
      <c r="L88" s="11" t="n"/>
      <c r="M88" s="11" t="n"/>
      <c r="N88" s="11" t="n"/>
      <c r="O88" s="11" t="n"/>
      <c r="P88" s="11" t="n"/>
      <c r="Q88" s="11" t="n"/>
      <c r="R88" s="11" t="n"/>
      <c r="S88" s="11" t="n"/>
      <c r="T88" s="11" t="n"/>
      <c r="U88" s="11" t="n"/>
      <c r="V88" s="11" t="n"/>
      <c r="W88" s="11" t="n"/>
      <c r="X88" s="11" t="n"/>
      <c r="Y88" s="11" t="n"/>
      <c r="Z88" s="11" t="n"/>
      <c r="AA88" s="11" t="n"/>
      <c r="AB88" s="11" t="n"/>
      <c r="AC88" s="11" t="n"/>
      <c r="AD88" s="11" t="n"/>
      <c r="AE88" s="11" t="n"/>
      <c r="AF88" s="11" t="n"/>
      <c r="AG88" s="11" t="n"/>
      <c r="AH88" s="11" t="n"/>
      <c r="AI88" s="10">
        <f>IF($A88="","",COUNTIF($D88:$AH88,"P"))</f>
        <v/>
      </c>
      <c r="AJ88" s="10">
        <f>IF($A88="","",COUNTIF($D88:$AH88,"HD"))</f>
        <v/>
      </c>
      <c r="AK88" s="10">
        <f>IF($A88="","",COUNTIF($D88:$AH88,"A"))</f>
        <v/>
      </c>
      <c r="AL88" s="10">
        <f>IF($A88="","",COUNTIF($D88:$AH88,"CL")+COUNTIF($D88:$AH88,"SL")+COUNTIF($D88:$AH88,"EL"))</f>
        <v/>
      </c>
      <c r="AM88" s="10">
        <f>IF($A88="","",COUNTIF($D88:$AH88,"WO"))</f>
        <v/>
      </c>
      <c r="AN88" s="10">
        <f>IF($A88="","",COUNTIF($D88:$AH88,"H"))</f>
        <v/>
      </c>
      <c r="AO88" s="10">
        <f>IF($A88="","",SUMPRODUCT(COUNTIF($D88:$AH88,Lists!$A$4:$A$11),Lists!$C$4:$C$11))</f>
        <v/>
      </c>
    </row>
    <row r="89">
      <c r="A89" s="10">
        <f>IF(Employees!A89="","",Employees!A89)</f>
        <v/>
      </c>
      <c r="B89" s="10">
        <f>IF(A89="","",IFERROR(INDEX(Employees!$B$5:$B$104,MATCH(A89,Employees!$A$5:$A$104,0)),""))</f>
        <v/>
      </c>
      <c r="C89" s="10">
        <f>IF(A89="","",IFERROR(INDEX(Employees!$C$5:$C$104,MATCH(A89,Employees!$A$5:$A$104,0)),""))</f>
        <v/>
      </c>
      <c r="D89" s="11" t="n"/>
      <c r="E89" s="11" t="n"/>
      <c r="F89" s="11" t="n"/>
      <c r="G89" s="11" t="n"/>
      <c r="H89" s="11" t="n"/>
      <c r="I89" s="11" t="n"/>
      <c r="J89" s="11" t="n"/>
      <c r="K89" s="11" t="n"/>
      <c r="L89" s="11" t="n"/>
      <c r="M89" s="11" t="n"/>
      <c r="N89" s="11" t="n"/>
      <c r="O89" s="11" t="n"/>
      <c r="P89" s="11" t="n"/>
      <c r="Q89" s="11" t="n"/>
      <c r="R89" s="11" t="n"/>
      <c r="S89" s="11" t="n"/>
      <c r="T89" s="11" t="n"/>
      <c r="U89" s="11" t="n"/>
      <c r="V89" s="11" t="n"/>
      <c r="W89" s="11" t="n"/>
      <c r="X89" s="11" t="n"/>
      <c r="Y89" s="11" t="n"/>
      <c r="Z89" s="11" t="n"/>
      <c r="AA89" s="11" t="n"/>
      <c r="AB89" s="11" t="n"/>
      <c r="AC89" s="11" t="n"/>
      <c r="AD89" s="11" t="n"/>
      <c r="AE89" s="11" t="n"/>
      <c r="AF89" s="11" t="n"/>
      <c r="AG89" s="11" t="n"/>
      <c r="AH89" s="11" t="n"/>
      <c r="AI89" s="10">
        <f>IF($A89="","",COUNTIF($D89:$AH89,"P"))</f>
        <v/>
      </c>
      <c r="AJ89" s="10">
        <f>IF($A89="","",COUNTIF($D89:$AH89,"HD"))</f>
        <v/>
      </c>
      <c r="AK89" s="10">
        <f>IF($A89="","",COUNTIF($D89:$AH89,"A"))</f>
        <v/>
      </c>
      <c r="AL89" s="10">
        <f>IF($A89="","",COUNTIF($D89:$AH89,"CL")+COUNTIF($D89:$AH89,"SL")+COUNTIF($D89:$AH89,"EL"))</f>
        <v/>
      </c>
      <c r="AM89" s="10">
        <f>IF($A89="","",COUNTIF($D89:$AH89,"WO"))</f>
        <v/>
      </c>
      <c r="AN89" s="10">
        <f>IF($A89="","",COUNTIF($D89:$AH89,"H"))</f>
        <v/>
      </c>
      <c r="AO89" s="10">
        <f>IF($A89="","",SUMPRODUCT(COUNTIF($D89:$AH89,Lists!$A$4:$A$11),Lists!$C$4:$C$11))</f>
        <v/>
      </c>
    </row>
    <row r="90">
      <c r="A90" s="10">
        <f>IF(Employees!A90="","",Employees!A90)</f>
        <v/>
      </c>
      <c r="B90" s="10">
        <f>IF(A90="","",IFERROR(INDEX(Employees!$B$5:$B$104,MATCH(A90,Employees!$A$5:$A$104,0)),""))</f>
        <v/>
      </c>
      <c r="C90" s="10">
        <f>IF(A90="","",IFERROR(INDEX(Employees!$C$5:$C$104,MATCH(A90,Employees!$A$5:$A$104,0)),""))</f>
        <v/>
      </c>
      <c r="D90" s="11" t="n"/>
      <c r="E90" s="11" t="n"/>
      <c r="F90" s="11" t="n"/>
      <c r="G90" s="11" t="n"/>
      <c r="H90" s="11" t="n"/>
      <c r="I90" s="11" t="n"/>
      <c r="J90" s="11" t="n"/>
      <c r="K90" s="11" t="n"/>
      <c r="L90" s="11" t="n"/>
      <c r="M90" s="11" t="n"/>
      <c r="N90" s="11" t="n"/>
      <c r="O90" s="11" t="n"/>
      <c r="P90" s="11" t="n"/>
      <c r="Q90" s="11" t="n"/>
      <c r="R90" s="11" t="n"/>
      <c r="S90" s="11" t="n"/>
      <c r="T90" s="11" t="n"/>
      <c r="U90" s="11" t="n"/>
      <c r="V90" s="11" t="n"/>
      <c r="W90" s="11" t="n"/>
      <c r="X90" s="11" t="n"/>
      <c r="Y90" s="11" t="n"/>
      <c r="Z90" s="11" t="n"/>
      <c r="AA90" s="11" t="n"/>
      <c r="AB90" s="11" t="n"/>
      <c r="AC90" s="11" t="n"/>
      <c r="AD90" s="11" t="n"/>
      <c r="AE90" s="11" t="n"/>
      <c r="AF90" s="11" t="n"/>
      <c r="AG90" s="11" t="n"/>
      <c r="AH90" s="11" t="n"/>
      <c r="AI90" s="10">
        <f>IF($A90="","",COUNTIF($D90:$AH90,"P"))</f>
        <v/>
      </c>
      <c r="AJ90" s="10">
        <f>IF($A90="","",COUNTIF($D90:$AH90,"HD"))</f>
        <v/>
      </c>
      <c r="AK90" s="10">
        <f>IF($A90="","",COUNTIF($D90:$AH90,"A"))</f>
        <v/>
      </c>
      <c r="AL90" s="10">
        <f>IF($A90="","",COUNTIF($D90:$AH90,"CL")+COUNTIF($D90:$AH90,"SL")+COUNTIF($D90:$AH90,"EL"))</f>
        <v/>
      </c>
      <c r="AM90" s="10">
        <f>IF($A90="","",COUNTIF($D90:$AH90,"WO"))</f>
        <v/>
      </c>
      <c r="AN90" s="10">
        <f>IF($A90="","",COUNTIF($D90:$AH90,"H"))</f>
        <v/>
      </c>
      <c r="AO90" s="10">
        <f>IF($A90="","",SUMPRODUCT(COUNTIF($D90:$AH90,Lists!$A$4:$A$11),Lists!$C$4:$C$11))</f>
        <v/>
      </c>
    </row>
    <row r="91">
      <c r="A91" s="10">
        <f>IF(Employees!A91="","",Employees!A91)</f>
        <v/>
      </c>
      <c r="B91" s="10">
        <f>IF(A91="","",IFERROR(INDEX(Employees!$B$5:$B$104,MATCH(A91,Employees!$A$5:$A$104,0)),""))</f>
        <v/>
      </c>
      <c r="C91" s="10">
        <f>IF(A91="","",IFERROR(INDEX(Employees!$C$5:$C$104,MATCH(A91,Employees!$A$5:$A$104,0)),""))</f>
        <v/>
      </c>
      <c r="D91" s="11" t="n"/>
      <c r="E91" s="11" t="n"/>
      <c r="F91" s="11" t="n"/>
      <c r="G91" s="11" t="n"/>
      <c r="H91" s="11" t="n"/>
      <c r="I91" s="11" t="n"/>
      <c r="J91" s="11" t="n"/>
      <c r="K91" s="11" t="n"/>
      <c r="L91" s="11" t="n"/>
      <c r="M91" s="11" t="n"/>
      <c r="N91" s="11" t="n"/>
      <c r="O91" s="11" t="n"/>
      <c r="P91" s="11" t="n"/>
      <c r="Q91" s="11" t="n"/>
      <c r="R91" s="11" t="n"/>
      <c r="S91" s="11" t="n"/>
      <c r="T91" s="11" t="n"/>
      <c r="U91" s="11" t="n"/>
      <c r="V91" s="11" t="n"/>
      <c r="W91" s="11" t="n"/>
      <c r="X91" s="11" t="n"/>
      <c r="Y91" s="11" t="n"/>
      <c r="Z91" s="11" t="n"/>
      <c r="AA91" s="11" t="n"/>
      <c r="AB91" s="11" t="n"/>
      <c r="AC91" s="11" t="n"/>
      <c r="AD91" s="11" t="n"/>
      <c r="AE91" s="11" t="n"/>
      <c r="AF91" s="11" t="n"/>
      <c r="AG91" s="11" t="n"/>
      <c r="AH91" s="11" t="n"/>
      <c r="AI91" s="10">
        <f>IF($A91="","",COUNTIF($D91:$AH91,"P"))</f>
        <v/>
      </c>
      <c r="AJ91" s="10">
        <f>IF($A91="","",COUNTIF($D91:$AH91,"HD"))</f>
        <v/>
      </c>
      <c r="AK91" s="10">
        <f>IF($A91="","",COUNTIF($D91:$AH91,"A"))</f>
        <v/>
      </c>
      <c r="AL91" s="10">
        <f>IF($A91="","",COUNTIF($D91:$AH91,"CL")+COUNTIF($D91:$AH91,"SL")+COUNTIF($D91:$AH91,"EL"))</f>
        <v/>
      </c>
      <c r="AM91" s="10">
        <f>IF($A91="","",COUNTIF($D91:$AH91,"WO"))</f>
        <v/>
      </c>
      <c r="AN91" s="10">
        <f>IF($A91="","",COUNTIF($D91:$AH91,"H"))</f>
        <v/>
      </c>
      <c r="AO91" s="10">
        <f>IF($A91="","",SUMPRODUCT(COUNTIF($D91:$AH91,Lists!$A$4:$A$11),Lists!$C$4:$C$11))</f>
        <v/>
      </c>
    </row>
    <row r="92">
      <c r="A92" s="10">
        <f>IF(Employees!A92="","",Employees!A92)</f>
        <v/>
      </c>
      <c r="B92" s="10">
        <f>IF(A92="","",IFERROR(INDEX(Employees!$B$5:$B$104,MATCH(A92,Employees!$A$5:$A$104,0)),""))</f>
        <v/>
      </c>
      <c r="C92" s="10">
        <f>IF(A92="","",IFERROR(INDEX(Employees!$C$5:$C$104,MATCH(A92,Employees!$A$5:$A$104,0)),""))</f>
        <v/>
      </c>
      <c r="D92" s="11" t="n"/>
      <c r="E92" s="11" t="n"/>
      <c r="F92" s="11" t="n"/>
      <c r="G92" s="11" t="n"/>
      <c r="H92" s="11" t="n"/>
      <c r="I92" s="11" t="n"/>
      <c r="J92" s="11" t="n"/>
      <c r="K92" s="11" t="n"/>
      <c r="L92" s="11" t="n"/>
      <c r="M92" s="11" t="n"/>
      <c r="N92" s="11" t="n"/>
      <c r="O92" s="11" t="n"/>
      <c r="P92" s="11" t="n"/>
      <c r="Q92" s="11" t="n"/>
      <c r="R92" s="11" t="n"/>
      <c r="S92" s="11" t="n"/>
      <c r="T92" s="11" t="n"/>
      <c r="U92" s="11" t="n"/>
      <c r="V92" s="11" t="n"/>
      <c r="W92" s="11" t="n"/>
      <c r="X92" s="11" t="n"/>
      <c r="Y92" s="11" t="n"/>
      <c r="Z92" s="11" t="n"/>
      <c r="AA92" s="11" t="n"/>
      <c r="AB92" s="11" t="n"/>
      <c r="AC92" s="11" t="n"/>
      <c r="AD92" s="11" t="n"/>
      <c r="AE92" s="11" t="n"/>
      <c r="AF92" s="11" t="n"/>
      <c r="AG92" s="11" t="n"/>
      <c r="AH92" s="11" t="n"/>
      <c r="AI92" s="10">
        <f>IF($A92="","",COUNTIF($D92:$AH92,"P"))</f>
        <v/>
      </c>
      <c r="AJ92" s="10">
        <f>IF($A92="","",COUNTIF($D92:$AH92,"HD"))</f>
        <v/>
      </c>
      <c r="AK92" s="10">
        <f>IF($A92="","",COUNTIF($D92:$AH92,"A"))</f>
        <v/>
      </c>
      <c r="AL92" s="10">
        <f>IF($A92="","",COUNTIF($D92:$AH92,"CL")+COUNTIF($D92:$AH92,"SL")+COUNTIF($D92:$AH92,"EL"))</f>
        <v/>
      </c>
      <c r="AM92" s="10">
        <f>IF($A92="","",COUNTIF($D92:$AH92,"WO"))</f>
        <v/>
      </c>
      <c r="AN92" s="10">
        <f>IF($A92="","",COUNTIF($D92:$AH92,"H"))</f>
        <v/>
      </c>
      <c r="AO92" s="10">
        <f>IF($A92="","",SUMPRODUCT(COUNTIF($D92:$AH92,Lists!$A$4:$A$11),Lists!$C$4:$C$11))</f>
        <v/>
      </c>
    </row>
    <row r="93">
      <c r="A93" s="10">
        <f>IF(Employees!A93="","",Employees!A93)</f>
        <v/>
      </c>
      <c r="B93" s="10">
        <f>IF(A93="","",IFERROR(INDEX(Employees!$B$5:$B$104,MATCH(A93,Employees!$A$5:$A$104,0)),""))</f>
        <v/>
      </c>
      <c r="C93" s="10">
        <f>IF(A93="","",IFERROR(INDEX(Employees!$C$5:$C$104,MATCH(A93,Employees!$A$5:$A$104,0)),""))</f>
        <v/>
      </c>
      <c r="D93" s="11" t="n"/>
      <c r="E93" s="11" t="n"/>
      <c r="F93" s="11" t="n"/>
      <c r="G93" s="11" t="n"/>
      <c r="H93" s="11" t="n"/>
      <c r="I93" s="11" t="n"/>
      <c r="J93" s="11" t="n"/>
      <c r="K93" s="11" t="n"/>
      <c r="L93" s="11" t="n"/>
      <c r="M93" s="11" t="n"/>
      <c r="N93" s="11" t="n"/>
      <c r="O93" s="11" t="n"/>
      <c r="P93" s="11" t="n"/>
      <c r="Q93" s="11" t="n"/>
      <c r="R93" s="11" t="n"/>
      <c r="S93" s="11" t="n"/>
      <c r="T93" s="11" t="n"/>
      <c r="U93" s="11" t="n"/>
      <c r="V93" s="11" t="n"/>
      <c r="W93" s="11" t="n"/>
      <c r="X93" s="11" t="n"/>
      <c r="Y93" s="11" t="n"/>
      <c r="Z93" s="11" t="n"/>
      <c r="AA93" s="11" t="n"/>
      <c r="AB93" s="11" t="n"/>
      <c r="AC93" s="11" t="n"/>
      <c r="AD93" s="11" t="n"/>
      <c r="AE93" s="11" t="n"/>
      <c r="AF93" s="11" t="n"/>
      <c r="AG93" s="11" t="n"/>
      <c r="AH93" s="11" t="n"/>
      <c r="AI93" s="10">
        <f>IF($A93="","",COUNTIF($D93:$AH93,"P"))</f>
        <v/>
      </c>
      <c r="AJ93" s="10">
        <f>IF($A93="","",COUNTIF($D93:$AH93,"HD"))</f>
        <v/>
      </c>
      <c r="AK93" s="10">
        <f>IF($A93="","",COUNTIF($D93:$AH93,"A"))</f>
        <v/>
      </c>
      <c r="AL93" s="10">
        <f>IF($A93="","",COUNTIF($D93:$AH93,"CL")+COUNTIF($D93:$AH93,"SL")+COUNTIF($D93:$AH93,"EL"))</f>
        <v/>
      </c>
      <c r="AM93" s="10">
        <f>IF($A93="","",COUNTIF($D93:$AH93,"WO"))</f>
        <v/>
      </c>
      <c r="AN93" s="10">
        <f>IF($A93="","",COUNTIF($D93:$AH93,"H"))</f>
        <v/>
      </c>
      <c r="AO93" s="10">
        <f>IF($A93="","",SUMPRODUCT(COUNTIF($D93:$AH93,Lists!$A$4:$A$11),Lists!$C$4:$C$11))</f>
        <v/>
      </c>
    </row>
    <row r="94">
      <c r="A94" s="10">
        <f>IF(Employees!A94="","",Employees!A94)</f>
        <v/>
      </c>
      <c r="B94" s="10">
        <f>IF(A94="","",IFERROR(INDEX(Employees!$B$5:$B$104,MATCH(A94,Employees!$A$5:$A$104,0)),""))</f>
        <v/>
      </c>
      <c r="C94" s="10">
        <f>IF(A94="","",IFERROR(INDEX(Employees!$C$5:$C$104,MATCH(A94,Employees!$A$5:$A$104,0)),""))</f>
        <v/>
      </c>
      <c r="D94" s="11" t="n"/>
      <c r="E94" s="11" t="n"/>
      <c r="F94" s="11" t="n"/>
      <c r="G94" s="11" t="n"/>
      <c r="H94" s="11" t="n"/>
      <c r="I94" s="11" t="n"/>
      <c r="J94" s="11" t="n"/>
      <c r="K94" s="11" t="n"/>
      <c r="L94" s="11" t="n"/>
      <c r="M94" s="11" t="n"/>
      <c r="N94" s="11" t="n"/>
      <c r="O94" s="11" t="n"/>
      <c r="P94" s="11" t="n"/>
      <c r="Q94" s="11" t="n"/>
      <c r="R94" s="11" t="n"/>
      <c r="S94" s="11" t="n"/>
      <c r="T94" s="11" t="n"/>
      <c r="U94" s="11" t="n"/>
      <c r="V94" s="11" t="n"/>
      <c r="W94" s="11" t="n"/>
      <c r="X94" s="11" t="n"/>
      <c r="Y94" s="11" t="n"/>
      <c r="Z94" s="11" t="n"/>
      <c r="AA94" s="11" t="n"/>
      <c r="AB94" s="11" t="n"/>
      <c r="AC94" s="11" t="n"/>
      <c r="AD94" s="11" t="n"/>
      <c r="AE94" s="11" t="n"/>
      <c r="AF94" s="11" t="n"/>
      <c r="AG94" s="11" t="n"/>
      <c r="AH94" s="11" t="n"/>
      <c r="AI94" s="10">
        <f>IF($A94="","",COUNTIF($D94:$AH94,"P"))</f>
        <v/>
      </c>
      <c r="AJ94" s="10">
        <f>IF($A94="","",COUNTIF($D94:$AH94,"HD"))</f>
        <v/>
      </c>
      <c r="AK94" s="10">
        <f>IF($A94="","",COUNTIF($D94:$AH94,"A"))</f>
        <v/>
      </c>
      <c r="AL94" s="10">
        <f>IF($A94="","",COUNTIF($D94:$AH94,"CL")+COUNTIF($D94:$AH94,"SL")+COUNTIF($D94:$AH94,"EL"))</f>
        <v/>
      </c>
      <c r="AM94" s="10">
        <f>IF($A94="","",COUNTIF($D94:$AH94,"WO"))</f>
        <v/>
      </c>
      <c r="AN94" s="10">
        <f>IF($A94="","",COUNTIF($D94:$AH94,"H"))</f>
        <v/>
      </c>
      <c r="AO94" s="10">
        <f>IF($A94="","",SUMPRODUCT(COUNTIF($D94:$AH94,Lists!$A$4:$A$11),Lists!$C$4:$C$11))</f>
        <v/>
      </c>
    </row>
    <row r="95">
      <c r="A95" s="10">
        <f>IF(Employees!A95="","",Employees!A95)</f>
        <v/>
      </c>
      <c r="B95" s="10">
        <f>IF(A95="","",IFERROR(INDEX(Employees!$B$5:$B$104,MATCH(A95,Employees!$A$5:$A$104,0)),""))</f>
        <v/>
      </c>
      <c r="C95" s="10">
        <f>IF(A95="","",IFERROR(INDEX(Employees!$C$5:$C$104,MATCH(A95,Employees!$A$5:$A$104,0)),""))</f>
        <v/>
      </c>
      <c r="D95" s="11" t="n"/>
      <c r="E95" s="11" t="n"/>
      <c r="F95" s="11" t="n"/>
      <c r="G95" s="11" t="n"/>
      <c r="H95" s="11" t="n"/>
      <c r="I95" s="11" t="n"/>
      <c r="J95" s="11" t="n"/>
      <c r="K95" s="11" t="n"/>
      <c r="L95" s="11" t="n"/>
      <c r="M95" s="11" t="n"/>
      <c r="N95" s="11" t="n"/>
      <c r="O95" s="11" t="n"/>
      <c r="P95" s="11" t="n"/>
      <c r="Q95" s="11" t="n"/>
      <c r="R95" s="11" t="n"/>
      <c r="S95" s="11" t="n"/>
      <c r="T95" s="11" t="n"/>
      <c r="U95" s="11" t="n"/>
      <c r="V95" s="11" t="n"/>
      <c r="W95" s="11" t="n"/>
      <c r="X95" s="11" t="n"/>
      <c r="Y95" s="11" t="n"/>
      <c r="Z95" s="11" t="n"/>
      <c r="AA95" s="11" t="n"/>
      <c r="AB95" s="11" t="n"/>
      <c r="AC95" s="11" t="n"/>
      <c r="AD95" s="11" t="n"/>
      <c r="AE95" s="11" t="n"/>
      <c r="AF95" s="11" t="n"/>
      <c r="AG95" s="11" t="n"/>
      <c r="AH95" s="11" t="n"/>
      <c r="AI95" s="10">
        <f>IF($A95="","",COUNTIF($D95:$AH95,"P"))</f>
        <v/>
      </c>
      <c r="AJ95" s="10">
        <f>IF($A95="","",COUNTIF($D95:$AH95,"HD"))</f>
        <v/>
      </c>
      <c r="AK95" s="10">
        <f>IF($A95="","",COUNTIF($D95:$AH95,"A"))</f>
        <v/>
      </c>
      <c r="AL95" s="10">
        <f>IF($A95="","",COUNTIF($D95:$AH95,"CL")+COUNTIF($D95:$AH95,"SL")+COUNTIF($D95:$AH95,"EL"))</f>
        <v/>
      </c>
      <c r="AM95" s="10">
        <f>IF($A95="","",COUNTIF($D95:$AH95,"WO"))</f>
        <v/>
      </c>
      <c r="AN95" s="10">
        <f>IF($A95="","",COUNTIF($D95:$AH95,"H"))</f>
        <v/>
      </c>
      <c r="AO95" s="10">
        <f>IF($A95="","",SUMPRODUCT(COUNTIF($D95:$AH95,Lists!$A$4:$A$11),Lists!$C$4:$C$11))</f>
        <v/>
      </c>
    </row>
    <row r="96">
      <c r="A96" s="10">
        <f>IF(Employees!A96="","",Employees!A96)</f>
        <v/>
      </c>
      <c r="B96" s="10">
        <f>IF(A96="","",IFERROR(INDEX(Employees!$B$5:$B$104,MATCH(A96,Employees!$A$5:$A$104,0)),""))</f>
        <v/>
      </c>
      <c r="C96" s="10">
        <f>IF(A96="","",IFERROR(INDEX(Employees!$C$5:$C$104,MATCH(A96,Employees!$A$5:$A$104,0)),""))</f>
        <v/>
      </c>
      <c r="D96" s="11" t="n"/>
      <c r="E96" s="11" t="n"/>
      <c r="F96" s="11" t="n"/>
      <c r="G96" s="11" t="n"/>
      <c r="H96" s="11" t="n"/>
      <c r="I96" s="11" t="n"/>
      <c r="J96" s="11" t="n"/>
      <c r="K96" s="11" t="n"/>
      <c r="L96" s="11" t="n"/>
      <c r="M96" s="11" t="n"/>
      <c r="N96" s="11" t="n"/>
      <c r="O96" s="11" t="n"/>
      <c r="P96" s="11" t="n"/>
      <c r="Q96" s="11" t="n"/>
      <c r="R96" s="11" t="n"/>
      <c r="S96" s="11" t="n"/>
      <c r="T96" s="11" t="n"/>
      <c r="U96" s="11" t="n"/>
      <c r="V96" s="11" t="n"/>
      <c r="W96" s="11" t="n"/>
      <c r="X96" s="11" t="n"/>
      <c r="Y96" s="11" t="n"/>
      <c r="Z96" s="11" t="n"/>
      <c r="AA96" s="11" t="n"/>
      <c r="AB96" s="11" t="n"/>
      <c r="AC96" s="11" t="n"/>
      <c r="AD96" s="11" t="n"/>
      <c r="AE96" s="11" t="n"/>
      <c r="AF96" s="11" t="n"/>
      <c r="AG96" s="11" t="n"/>
      <c r="AH96" s="11" t="n"/>
      <c r="AI96" s="10">
        <f>IF($A96="","",COUNTIF($D96:$AH96,"P"))</f>
        <v/>
      </c>
      <c r="AJ96" s="10">
        <f>IF($A96="","",COUNTIF($D96:$AH96,"HD"))</f>
        <v/>
      </c>
      <c r="AK96" s="10">
        <f>IF($A96="","",COUNTIF($D96:$AH96,"A"))</f>
        <v/>
      </c>
      <c r="AL96" s="10">
        <f>IF($A96="","",COUNTIF($D96:$AH96,"CL")+COUNTIF($D96:$AH96,"SL")+COUNTIF($D96:$AH96,"EL"))</f>
        <v/>
      </c>
      <c r="AM96" s="10">
        <f>IF($A96="","",COUNTIF($D96:$AH96,"WO"))</f>
        <v/>
      </c>
      <c r="AN96" s="10">
        <f>IF($A96="","",COUNTIF($D96:$AH96,"H"))</f>
        <v/>
      </c>
      <c r="AO96" s="10">
        <f>IF($A96="","",SUMPRODUCT(COUNTIF($D96:$AH96,Lists!$A$4:$A$11),Lists!$C$4:$C$11))</f>
        <v/>
      </c>
    </row>
    <row r="97">
      <c r="A97" s="10">
        <f>IF(Employees!A97="","",Employees!A97)</f>
        <v/>
      </c>
      <c r="B97" s="10">
        <f>IF(A97="","",IFERROR(INDEX(Employees!$B$5:$B$104,MATCH(A97,Employees!$A$5:$A$104,0)),""))</f>
        <v/>
      </c>
      <c r="C97" s="10">
        <f>IF(A97="","",IFERROR(INDEX(Employees!$C$5:$C$104,MATCH(A97,Employees!$A$5:$A$104,0)),""))</f>
        <v/>
      </c>
      <c r="D97" s="11" t="n"/>
      <c r="E97" s="11" t="n"/>
      <c r="F97" s="11" t="n"/>
      <c r="G97" s="11" t="n"/>
      <c r="H97" s="11" t="n"/>
      <c r="I97" s="11" t="n"/>
      <c r="J97" s="11" t="n"/>
      <c r="K97" s="11" t="n"/>
      <c r="L97" s="11" t="n"/>
      <c r="M97" s="11" t="n"/>
      <c r="N97" s="11" t="n"/>
      <c r="O97" s="11" t="n"/>
      <c r="P97" s="11" t="n"/>
      <c r="Q97" s="11" t="n"/>
      <c r="R97" s="11" t="n"/>
      <c r="S97" s="11" t="n"/>
      <c r="T97" s="11" t="n"/>
      <c r="U97" s="11" t="n"/>
      <c r="V97" s="11" t="n"/>
      <c r="W97" s="11" t="n"/>
      <c r="X97" s="11" t="n"/>
      <c r="Y97" s="11" t="n"/>
      <c r="Z97" s="11" t="n"/>
      <c r="AA97" s="11" t="n"/>
      <c r="AB97" s="11" t="n"/>
      <c r="AC97" s="11" t="n"/>
      <c r="AD97" s="11" t="n"/>
      <c r="AE97" s="11" t="n"/>
      <c r="AF97" s="11" t="n"/>
      <c r="AG97" s="11" t="n"/>
      <c r="AH97" s="11" t="n"/>
      <c r="AI97" s="10">
        <f>IF($A97="","",COUNTIF($D97:$AH97,"P"))</f>
        <v/>
      </c>
      <c r="AJ97" s="10">
        <f>IF($A97="","",COUNTIF($D97:$AH97,"HD"))</f>
        <v/>
      </c>
      <c r="AK97" s="10">
        <f>IF($A97="","",COUNTIF($D97:$AH97,"A"))</f>
        <v/>
      </c>
      <c r="AL97" s="10">
        <f>IF($A97="","",COUNTIF($D97:$AH97,"CL")+COUNTIF($D97:$AH97,"SL")+COUNTIF($D97:$AH97,"EL"))</f>
        <v/>
      </c>
      <c r="AM97" s="10">
        <f>IF($A97="","",COUNTIF($D97:$AH97,"WO"))</f>
        <v/>
      </c>
      <c r="AN97" s="10">
        <f>IF($A97="","",COUNTIF($D97:$AH97,"H"))</f>
        <v/>
      </c>
      <c r="AO97" s="10">
        <f>IF($A97="","",SUMPRODUCT(COUNTIF($D97:$AH97,Lists!$A$4:$A$11),Lists!$C$4:$C$11))</f>
        <v/>
      </c>
    </row>
    <row r="98">
      <c r="A98" s="10">
        <f>IF(Employees!A98="","",Employees!A98)</f>
        <v/>
      </c>
      <c r="B98" s="10">
        <f>IF(A98="","",IFERROR(INDEX(Employees!$B$5:$B$104,MATCH(A98,Employees!$A$5:$A$104,0)),""))</f>
        <v/>
      </c>
      <c r="C98" s="10">
        <f>IF(A98="","",IFERROR(INDEX(Employees!$C$5:$C$104,MATCH(A98,Employees!$A$5:$A$104,0)),""))</f>
        <v/>
      </c>
      <c r="D98" s="11" t="n"/>
      <c r="E98" s="11" t="n"/>
      <c r="F98" s="11" t="n"/>
      <c r="G98" s="11" t="n"/>
      <c r="H98" s="11" t="n"/>
      <c r="I98" s="11" t="n"/>
      <c r="J98" s="11" t="n"/>
      <c r="K98" s="11" t="n"/>
      <c r="L98" s="11" t="n"/>
      <c r="M98" s="11" t="n"/>
      <c r="N98" s="11" t="n"/>
      <c r="O98" s="11" t="n"/>
      <c r="P98" s="11" t="n"/>
      <c r="Q98" s="11" t="n"/>
      <c r="R98" s="11" t="n"/>
      <c r="S98" s="11" t="n"/>
      <c r="T98" s="11" t="n"/>
      <c r="U98" s="11" t="n"/>
      <c r="V98" s="11" t="n"/>
      <c r="W98" s="11" t="n"/>
      <c r="X98" s="11" t="n"/>
      <c r="Y98" s="11" t="n"/>
      <c r="Z98" s="11" t="n"/>
      <c r="AA98" s="11" t="n"/>
      <c r="AB98" s="11" t="n"/>
      <c r="AC98" s="11" t="n"/>
      <c r="AD98" s="11" t="n"/>
      <c r="AE98" s="11" t="n"/>
      <c r="AF98" s="11" t="n"/>
      <c r="AG98" s="11" t="n"/>
      <c r="AH98" s="11" t="n"/>
      <c r="AI98" s="10">
        <f>IF($A98="","",COUNTIF($D98:$AH98,"P"))</f>
        <v/>
      </c>
      <c r="AJ98" s="10">
        <f>IF($A98="","",COUNTIF($D98:$AH98,"HD"))</f>
        <v/>
      </c>
      <c r="AK98" s="10">
        <f>IF($A98="","",COUNTIF($D98:$AH98,"A"))</f>
        <v/>
      </c>
      <c r="AL98" s="10">
        <f>IF($A98="","",COUNTIF($D98:$AH98,"CL")+COUNTIF($D98:$AH98,"SL")+COUNTIF($D98:$AH98,"EL"))</f>
        <v/>
      </c>
      <c r="AM98" s="10">
        <f>IF($A98="","",COUNTIF($D98:$AH98,"WO"))</f>
        <v/>
      </c>
      <c r="AN98" s="10">
        <f>IF($A98="","",COUNTIF($D98:$AH98,"H"))</f>
        <v/>
      </c>
      <c r="AO98" s="10">
        <f>IF($A98="","",SUMPRODUCT(COUNTIF($D98:$AH98,Lists!$A$4:$A$11),Lists!$C$4:$C$11))</f>
        <v/>
      </c>
    </row>
    <row r="99">
      <c r="A99" s="10">
        <f>IF(Employees!A99="","",Employees!A99)</f>
        <v/>
      </c>
      <c r="B99" s="10">
        <f>IF(A99="","",IFERROR(INDEX(Employees!$B$5:$B$104,MATCH(A99,Employees!$A$5:$A$104,0)),""))</f>
        <v/>
      </c>
      <c r="C99" s="10">
        <f>IF(A99="","",IFERROR(INDEX(Employees!$C$5:$C$104,MATCH(A99,Employees!$A$5:$A$104,0)),""))</f>
        <v/>
      </c>
      <c r="D99" s="11" t="n"/>
      <c r="E99" s="11" t="n"/>
      <c r="F99" s="11" t="n"/>
      <c r="G99" s="11" t="n"/>
      <c r="H99" s="11" t="n"/>
      <c r="I99" s="11" t="n"/>
      <c r="J99" s="11" t="n"/>
      <c r="K99" s="11" t="n"/>
      <c r="L99" s="11" t="n"/>
      <c r="M99" s="11" t="n"/>
      <c r="N99" s="11" t="n"/>
      <c r="O99" s="11" t="n"/>
      <c r="P99" s="11" t="n"/>
      <c r="Q99" s="11" t="n"/>
      <c r="R99" s="11" t="n"/>
      <c r="S99" s="11" t="n"/>
      <c r="T99" s="11" t="n"/>
      <c r="U99" s="11" t="n"/>
      <c r="V99" s="11" t="n"/>
      <c r="W99" s="11" t="n"/>
      <c r="X99" s="11" t="n"/>
      <c r="Y99" s="11" t="n"/>
      <c r="Z99" s="11" t="n"/>
      <c r="AA99" s="11" t="n"/>
      <c r="AB99" s="11" t="n"/>
      <c r="AC99" s="11" t="n"/>
      <c r="AD99" s="11" t="n"/>
      <c r="AE99" s="11" t="n"/>
      <c r="AF99" s="11" t="n"/>
      <c r="AG99" s="11" t="n"/>
      <c r="AH99" s="11" t="n"/>
      <c r="AI99" s="10">
        <f>IF($A99="","",COUNTIF($D99:$AH99,"P"))</f>
        <v/>
      </c>
      <c r="AJ99" s="10">
        <f>IF($A99="","",COUNTIF($D99:$AH99,"HD"))</f>
        <v/>
      </c>
      <c r="AK99" s="10">
        <f>IF($A99="","",COUNTIF($D99:$AH99,"A"))</f>
        <v/>
      </c>
      <c r="AL99" s="10">
        <f>IF($A99="","",COUNTIF($D99:$AH99,"CL")+COUNTIF($D99:$AH99,"SL")+COUNTIF($D99:$AH99,"EL"))</f>
        <v/>
      </c>
      <c r="AM99" s="10">
        <f>IF($A99="","",COUNTIF($D99:$AH99,"WO"))</f>
        <v/>
      </c>
      <c r="AN99" s="10">
        <f>IF($A99="","",COUNTIF($D99:$AH99,"H"))</f>
        <v/>
      </c>
      <c r="AO99" s="10">
        <f>IF($A99="","",SUMPRODUCT(COUNTIF($D99:$AH99,Lists!$A$4:$A$11),Lists!$C$4:$C$11))</f>
        <v/>
      </c>
    </row>
    <row r="100">
      <c r="A100" s="10">
        <f>IF(Employees!A100="","",Employees!A100)</f>
        <v/>
      </c>
      <c r="B100" s="10">
        <f>IF(A100="","",IFERROR(INDEX(Employees!$B$5:$B$104,MATCH(A100,Employees!$A$5:$A$104,0)),""))</f>
        <v/>
      </c>
      <c r="C100" s="10">
        <f>IF(A100="","",IFERROR(INDEX(Employees!$C$5:$C$104,MATCH(A100,Employees!$A$5:$A$104,0)),""))</f>
        <v/>
      </c>
      <c r="D100" s="11" t="n"/>
      <c r="E100" s="11" t="n"/>
      <c r="F100" s="11" t="n"/>
      <c r="G100" s="11" t="n"/>
      <c r="H100" s="11" t="n"/>
      <c r="I100" s="11" t="n"/>
      <c r="J100" s="11" t="n"/>
      <c r="K100" s="11" t="n"/>
      <c r="L100" s="11" t="n"/>
      <c r="M100" s="11" t="n"/>
      <c r="N100" s="11" t="n"/>
      <c r="O100" s="11" t="n"/>
      <c r="P100" s="11" t="n"/>
      <c r="Q100" s="11" t="n"/>
      <c r="R100" s="11" t="n"/>
      <c r="S100" s="11" t="n"/>
      <c r="T100" s="11" t="n"/>
      <c r="U100" s="11" t="n"/>
      <c r="V100" s="11" t="n"/>
      <c r="W100" s="11" t="n"/>
      <c r="X100" s="11" t="n"/>
      <c r="Y100" s="11" t="n"/>
      <c r="Z100" s="11" t="n"/>
      <c r="AA100" s="11" t="n"/>
      <c r="AB100" s="11" t="n"/>
      <c r="AC100" s="11" t="n"/>
      <c r="AD100" s="11" t="n"/>
      <c r="AE100" s="11" t="n"/>
      <c r="AF100" s="11" t="n"/>
      <c r="AG100" s="11" t="n"/>
      <c r="AH100" s="11" t="n"/>
      <c r="AI100" s="10">
        <f>IF($A100="","",COUNTIF($D100:$AH100,"P"))</f>
        <v/>
      </c>
      <c r="AJ100" s="10">
        <f>IF($A100="","",COUNTIF($D100:$AH100,"HD"))</f>
        <v/>
      </c>
      <c r="AK100" s="10">
        <f>IF($A100="","",COUNTIF($D100:$AH100,"A"))</f>
        <v/>
      </c>
      <c r="AL100" s="10">
        <f>IF($A100="","",COUNTIF($D100:$AH100,"CL")+COUNTIF($D100:$AH100,"SL")+COUNTIF($D100:$AH100,"EL"))</f>
        <v/>
      </c>
      <c r="AM100" s="10">
        <f>IF($A100="","",COUNTIF($D100:$AH100,"WO"))</f>
        <v/>
      </c>
      <c r="AN100" s="10">
        <f>IF($A100="","",COUNTIF($D100:$AH100,"H"))</f>
        <v/>
      </c>
      <c r="AO100" s="10">
        <f>IF($A100="","",SUMPRODUCT(COUNTIF($D100:$AH100,Lists!$A$4:$A$11),Lists!$C$4:$C$11))</f>
        <v/>
      </c>
    </row>
    <row r="101">
      <c r="A101" s="10">
        <f>IF(Employees!A101="","",Employees!A101)</f>
        <v/>
      </c>
      <c r="B101" s="10">
        <f>IF(A101="","",IFERROR(INDEX(Employees!$B$5:$B$104,MATCH(A101,Employees!$A$5:$A$104,0)),""))</f>
        <v/>
      </c>
      <c r="C101" s="10">
        <f>IF(A101="","",IFERROR(INDEX(Employees!$C$5:$C$104,MATCH(A101,Employees!$A$5:$A$104,0)),""))</f>
        <v/>
      </c>
      <c r="D101" s="11" t="n"/>
      <c r="E101" s="11" t="n"/>
      <c r="F101" s="11" t="n"/>
      <c r="G101" s="11" t="n"/>
      <c r="H101" s="11" t="n"/>
      <c r="I101" s="11" t="n"/>
      <c r="J101" s="11" t="n"/>
      <c r="K101" s="11" t="n"/>
      <c r="L101" s="11" t="n"/>
      <c r="M101" s="11" t="n"/>
      <c r="N101" s="11" t="n"/>
      <c r="O101" s="11" t="n"/>
      <c r="P101" s="11" t="n"/>
      <c r="Q101" s="11" t="n"/>
      <c r="R101" s="11" t="n"/>
      <c r="S101" s="11" t="n"/>
      <c r="T101" s="11" t="n"/>
      <c r="U101" s="11" t="n"/>
      <c r="V101" s="11" t="n"/>
      <c r="W101" s="11" t="n"/>
      <c r="X101" s="11" t="n"/>
      <c r="Y101" s="11" t="n"/>
      <c r="Z101" s="11" t="n"/>
      <c r="AA101" s="11" t="n"/>
      <c r="AB101" s="11" t="n"/>
      <c r="AC101" s="11" t="n"/>
      <c r="AD101" s="11" t="n"/>
      <c r="AE101" s="11" t="n"/>
      <c r="AF101" s="11" t="n"/>
      <c r="AG101" s="11" t="n"/>
      <c r="AH101" s="11" t="n"/>
      <c r="AI101" s="10">
        <f>IF($A101="","",COUNTIF($D101:$AH101,"P"))</f>
        <v/>
      </c>
      <c r="AJ101" s="10">
        <f>IF($A101="","",COUNTIF($D101:$AH101,"HD"))</f>
        <v/>
      </c>
      <c r="AK101" s="10">
        <f>IF($A101="","",COUNTIF($D101:$AH101,"A"))</f>
        <v/>
      </c>
      <c r="AL101" s="10">
        <f>IF($A101="","",COUNTIF($D101:$AH101,"CL")+COUNTIF($D101:$AH101,"SL")+COUNTIF($D101:$AH101,"EL"))</f>
        <v/>
      </c>
      <c r="AM101" s="10">
        <f>IF($A101="","",COUNTIF($D101:$AH101,"WO"))</f>
        <v/>
      </c>
      <c r="AN101" s="10">
        <f>IF($A101="","",COUNTIF($D101:$AH101,"H"))</f>
        <v/>
      </c>
      <c r="AO101" s="10">
        <f>IF($A101="","",SUMPRODUCT(COUNTIF($D101:$AH101,Lists!$A$4:$A$11),Lists!$C$4:$C$11))</f>
        <v/>
      </c>
    </row>
    <row r="102">
      <c r="A102" s="10">
        <f>IF(Employees!A102="","",Employees!A102)</f>
        <v/>
      </c>
      <c r="B102" s="10">
        <f>IF(A102="","",IFERROR(INDEX(Employees!$B$5:$B$104,MATCH(A102,Employees!$A$5:$A$104,0)),""))</f>
        <v/>
      </c>
      <c r="C102" s="10">
        <f>IF(A102="","",IFERROR(INDEX(Employees!$C$5:$C$104,MATCH(A102,Employees!$A$5:$A$104,0)),""))</f>
        <v/>
      </c>
      <c r="D102" s="11" t="n"/>
      <c r="E102" s="11" t="n"/>
      <c r="F102" s="11" t="n"/>
      <c r="G102" s="11" t="n"/>
      <c r="H102" s="11" t="n"/>
      <c r="I102" s="11" t="n"/>
      <c r="J102" s="11" t="n"/>
      <c r="K102" s="11" t="n"/>
      <c r="L102" s="11" t="n"/>
      <c r="M102" s="11" t="n"/>
      <c r="N102" s="11" t="n"/>
      <c r="O102" s="11" t="n"/>
      <c r="P102" s="11" t="n"/>
      <c r="Q102" s="11" t="n"/>
      <c r="R102" s="11" t="n"/>
      <c r="S102" s="11" t="n"/>
      <c r="T102" s="11" t="n"/>
      <c r="U102" s="11" t="n"/>
      <c r="V102" s="11" t="n"/>
      <c r="W102" s="11" t="n"/>
      <c r="X102" s="11" t="n"/>
      <c r="Y102" s="11" t="n"/>
      <c r="Z102" s="11" t="n"/>
      <c r="AA102" s="11" t="n"/>
      <c r="AB102" s="11" t="n"/>
      <c r="AC102" s="11" t="n"/>
      <c r="AD102" s="11" t="n"/>
      <c r="AE102" s="11" t="n"/>
      <c r="AF102" s="11" t="n"/>
      <c r="AG102" s="11" t="n"/>
      <c r="AH102" s="11" t="n"/>
      <c r="AI102" s="10">
        <f>IF($A102="","",COUNTIF($D102:$AH102,"P"))</f>
        <v/>
      </c>
      <c r="AJ102" s="10">
        <f>IF($A102="","",COUNTIF($D102:$AH102,"HD"))</f>
        <v/>
      </c>
      <c r="AK102" s="10">
        <f>IF($A102="","",COUNTIF($D102:$AH102,"A"))</f>
        <v/>
      </c>
      <c r="AL102" s="10">
        <f>IF($A102="","",COUNTIF($D102:$AH102,"CL")+COUNTIF($D102:$AH102,"SL")+COUNTIF($D102:$AH102,"EL"))</f>
        <v/>
      </c>
      <c r="AM102" s="10">
        <f>IF($A102="","",COUNTIF($D102:$AH102,"WO"))</f>
        <v/>
      </c>
      <c r="AN102" s="10">
        <f>IF($A102="","",COUNTIF($D102:$AH102,"H"))</f>
        <v/>
      </c>
      <c r="AO102" s="10">
        <f>IF($A102="","",SUMPRODUCT(COUNTIF($D102:$AH102,Lists!$A$4:$A$11),Lists!$C$4:$C$11))</f>
        <v/>
      </c>
    </row>
    <row r="103">
      <c r="A103" s="10">
        <f>IF(Employees!A103="","",Employees!A103)</f>
        <v/>
      </c>
      <c r="B103" s="10">
        <f>IF(A103="","",IFERROR(INDEX(Employees!$B$5:$B$104,MATCH(A103,Employees!$A$5:$A$104,0)),""))</f>
        <v/>
      </c>
      <c r="C103" s="10">
        <f>IF(A103="","",IFERROR(INDEX(Employees!$C$5:$C$104,MATCH(A103,Employees!$A$5:$A$104,0)),""))</f>
        <v/>
      </c>
      <c r="D103" s="11" t="n"/>
      <c r="E103" s="11" t="n"/>
      <c r="F103" s="11" t="n"/>
      <c r="G103" s="11" t="n"/>
      <c r="H103" s="11" t="n"/>
      <c r="I103" s="11" t="n"/>
      <c r="J103" s="11" t="n"/>
      <c r="K103" s="11" t="n"/>
      <c r="L103" s="11" t="n"/>
      <c r="M103" s="11" t="n"/>
      <c r="N103" s="11" t="n"/>
      <c r="O103" s="11" t="n"/>
      <c r="P103" s="11" t="n"/>
      <c r="Q103" s="11" t="n"/>
      <c r="R103" s="11" t="n"/>
      <c r="S103" s="11" t="n"/>
      <c r="T103" s="11" t="n"/>
      <c r="U103" s="11" t="n"/>
      <c r="V103" s="11" t="n"/>
      <c r="W103" s="11" t="n"/>
      <c r="X103" s="11" t="n"/>
      <c r="Y103" s="11" t="n"/>
      <c r="Z103" s="11" t="n"/>
      <c r="AA103" s="11" t="n"/>
      <c r="AB103" s="11" t="n"/>
      <c r="AC103" s="11" t="n"/>
      <c r="AD103" s="11" t="n"/>
      <c r="AE103" s="11" t="n"/>
      <c r="AF103" s="11" t="n"/>
      <c r="AG103" s="11" t="n"/>
      <c r="AH103" s="11" t="n"/>
      <c r="AI103" s="10">
        <f>IF($A103="","",COUNTIF($D103:$AH103,"P"))</f>
        <v/>
      </c>
      <c r="AJ103" s="10">
        <f>IF($A103="","",COUNTIF($D103:$AH103,"HD"))</f>
        <v/>
      </c>
      <c r="AK103" s="10">
        <f>IF($A103="","",COUNTIF($D103:$AH103,"A"))</f>
        <v/>
      </c>
      <c r="AL103" s="10">
        <f>IF($A103="","",COUNTIF($D103:$AH103,"CL")+COUNTIF($D103:$AH103,"SL")+COUNTIF($D103:$AH103,"EL"))</f>
        <v/>
      </c>
      <c r="AM103" s="10">
        <f>IF($A103="","",COUNTIF($D103:$AH103,"WO"))</f>
        <v/>
      </c>
      <c r="AN103" s="10">
        <f>IF($A103="","",COUNTIF($D103:$AH103,"H"))</f>
        <v/>
      </c>
      <c r="AO103" s="10">
        <f>IF($A103="","",SUMPRODUCT(COUNTIF($D103:$AH103,Lists!$A$4:$A$11),Lists!$C$4:$C$11))</f>
        <v/>
      </c>
    </row>
    <row r="104">
      <c r="A104" s="10">
        <f>IF(Employees!A104="","",Employees!A104)</f>
        <v/>
      </c>
      <c r="B104" s="10">
        <f>IF(A104="","",IFERROR(INDEX(Employees!$B$5:$B$104,MATCH(A104,Employees!$A$5:$A$104,0)),""))</f>
        <v/>
      </c>
      <c r="C104" s="10">
        <f>IF(A104="","",IFERROR(INDEX(Employees!$C$5:$C$104,MATCH(A104,Employees!$A$5:$A$104,0)),""))</f>
        <v/>
      </c>
      <c r="D104" s="11" t="n"/>
      <c r="E104" s="11" t="n"/>
      <c r="F104" s="11" t="n"/>
      <c r="G104" s="11" t="n"/>
      <c r="H104" s="11" t="n"/>
      <c r="I104" s="11" t="n"/>
      <c r="J104" s="11" t="n"/>
      <c r="K104" s="11" t="n"/>
      <c r="L104" s="11" t="n"/>
      <c r="M104" s="11" t="n"/>
      <c r="N104" s="11" t="n"/>
      <c r="O104" s="11" t="n"/>
      <c r="P104" s="11" t="n"/>
      <c r="Q104" s="11" t="n"/>
      <c r="R104" s="11" t="n"/>
      <c r="S104" s="11" t="n"/>
      <c r="T104" s="11" t="n"/>
      <c r="U104" s="11" t="n"/>
      <c r="V104" s="11" t="n"/>
      <c r="W104" s="11" t="n"/>
      <c r="X104" s="11" t="n"/>
      <c r="Y104" s="11" t="n"/>
      <c r="Z104" s="11" t="n"/>
      <c r="AA104" s="11" t="n"/>
      <c r="AB104" s="11" t="n"/>
      <c r="AC104" s="11" t="n"/>
      <c r="AD104" s="11" t="n"/>
      <c r="AE104" s="11" t="n"/>
      <c r="AF104" s="11" t="n"/>
      <c r="AG104" s="11" t="n"/>
      <c r="AH104" s="11" t="n"/>
      <c r="AI104" s="10">
        <f>IF($A104="","",COUNTIF($D104:$AH104,"P"))</f>
        <v/>
      </c>
      <c r="AJ104" s="10">
        <f>IF($A104="","",COUNTIF($D104:$AH104,"HD"))</f>
        <v/>
      </c>
      <c r="AK104" s="10">
        <f>IF($A104="","",COUNTIF($D104:$AH104,"A"))</f>
        <v/>
      </c>
      <c r="AL104" s="10">
        <f>IF($A104="","",COUNTIF($D104:$AH104,"CL")+COUNTIF($D104:$AH104,"SL")+COUNTIF($D104:$AH104,"EL"))</f>
        <v/>
      </c>
      <c r="AM104" s="10">
        <f>IF($A104="","",COUNTIF($D104:$AH104,"WO"))</f>
        <v/>
      </c>
      <c r="AN104" s="10">
        <f>IF($A104="","",COUNTIF($D104:$AH104,"H"))</f>
        <v/>
      </c>
      <c r="AO104" s="10">
        <f>IF($A104="","",SUMPRODUCT(COUNTIF($D104:$AH104,Lists!$A$4:$A$11),Lists!$C$4:$C$11))</f>
        <v/>
      </c>
    </row>
  </sheetData>
  <conditionalFormatting sqref="D5:AH104">
    <cfRule type="cellIs" priority="1" operator="equal" dxfId="0">
      <formula>"A"</formula>
    </cfRule>
    <cfRule type="cellIs" priority="2" operator="equal" dxfId="1">
      <formula>"WO"</formula>
    </cfRule>
  </conditionalFormatting>
  <dataValidations count="1">
    <dataValidation sqref="D5:AH104" showDropDown="0" showInputMessage="0" showErrorMessage="1" allowBlank="1" errorTitle="Attendance code" error="Use a code from the Lists tab." type="list">
      <formula1>=Lists!$A$4:$A$11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1" customWidth="1" min="3" max="3"/>
    <col width="10" customWidth="1" min="4" max="4"/>
    <col width="11" customWidth="1" min="5" max="5"/>
    <col width="11" customWidth="1" min="6" max="6"/>
    <col width="10" customWidth="1" min="7" max="7"/>
    <col width="11" customWidth="1" min="8" max="8"/>
    <col width="11" customWidth="1" min="9" max="9"/>
    <col width="10" customWidth="1" min="10" max="10"/>
    <col width="11" customWidth="1" min="11" max="11"/>
  </cols>
  <sheetData>
    <row r="1">
      <c r="A1" s="1" t="inlineStr">
        <is>
          <t>Leave Balances (this month)</t>
        </is>
      </c>
    </row>
    <row r="2">
      <c r="A2" s="2" t="inlineStr">
        <is>
          <t>Type the opening balance at the start of the month. Taken comes from the Attendance tab; closing = opening - taken. Next month, copy closing into opening.</t>
        </is>
      </c>
    </row>
    <row r="4" ht="32" customHeight="1">
      <c r="A4" s="3" t="inlineStr">
        <is>
          <t>Employee ID</t>
        </is>
      </c>
      <c r="B4" s="3" t="inlineStr">
        <is>
          <t>Name</t>
        </is>
      </c>
      <c r="C4" s="3" t="inlineStr">
        <is>
          <t>CL opening</t>
        </is>
      </c>
      <c r="D4" s="3" t="inlineStr">
        <is>
          <t>CL taken</t>
        </is>
      </c>
      <c r="E4" s="3" t="inlineStr">
        <is>
          <t>CL closing</t>
        </is>
      </c>
      <c r="F4" s="3" t="inlineStr">
        <is>
          <t>SL opening</t>
        </is>
      </c>
      <c r="G4" s="3" t="inlineStr">
        <is>
          <t>SL taken</t>
        </is>
      </c>
      <c r="H4" s="3" t="inlineStr">
        <is>
          <t>SL closing</t>
        </is>
      </c>
      <c r="I4" s="3" t="inlineStr">
        <is>
          <t>EL opening</t>
        </is>
      </c>
      <c r="J4" s="3" t="inlineStr">
        <is>
          <t>EL taken</t>
        </is>
      </c>
      <c r="K4" s="3" t="inlineStr">
        <is>
          <t>EL closing</t>
        </is>
      </c>
    </row>
    <row r="5">
      <c r="A5" s="10">
        <f>IF(Employees!A5="","",Employees!A5)</f>
        <v/>
      </c>
      <c r="B5" s="10">
        <f>IF(A5="","",IFERROR(INDEX(Employees!$B$5:$B$104,MATCH(A5,Employees!$A$5:$A$104,0)),""))</f>
        <v/>
      </c>
      <c r="C5" s="4" t="n">
        <v>6</v>
      </c>
      <c r="D5" s="10">
        <f>IF($A5="","",COUNTIF(Attendance!$D5:$AH5,"CL"))</f>
        <v/>
      </c>
      <c r="E5" s="10">
        <f>IF($A5="","",N(C5)-D5)</f>
        <v/>
      </c>
      <c r="F5" s="4" t="n">
        <v>6</v>
      </c>
      <c r="G5" s="10">
        <f>IF($A5="","",COUNTIF(Attendance!$D5:$AH5,"SL"))</f>
        <v/>
      </c>
      <c r="H5" s="10">
        <f>IF($A5="","",N(F5)-G5)</f>
        <v/>
      </c>
      <c r="I5" s="4" t="n">
        <v>12</v>
      </c>
      <c r="J5" s="10">
        <f>IF($A5="","",COUNTIF(Attendance!$D5:$AH5,"EL"))</f>
        <v/>
      </c>
      <c r="K5" s="10">
        <f>IF($A5="","",N(I5)-J5)</f>
        <v/>
      </c>
    </row>
    <row r="6">
      <c r="A6" s="10">
        <f>IF(Employees!A6="","",Employees!A6)</f>
        <v/>
      </c>
      <c r="B6" s="10">
        <f>IF(A6="","",IFERROR(INDEX(Employees!$B$5:$B$104,MATCH(A6,Employees!$A$5:$A$104,0)),""))</f>
        <v/>
      </c>
      <c r="C6" s="4" t="n">
        <v>6</v>
      </c>
      <c r="D6" s="10">
        <f>IF($A6="","",COUNTIF(Attendance!$D6:$AH6,"CL"))</f>
        <v/>
      </c>
      <c r="E6" s="10">
        <f>IF($A6="","",N(C6)-D6)</f>
        <v/>
      </c>
      <c r="F6" s="4" t="n">
        <v>6</v>
      </c>
      <c r="G6" s="10">
        <f>IF($A6="","",COUNTIF(Attendance!$D6:$AH6,"SL"))</f>
        <v/>
      </c>
      <c r="H6" s="10">
        <f>IF($A6="","",N(F6)-G6)</f>
        <v/>
      </c>
      <c r="I6" s="4" t="n">
        <v>9</v>
      </c>
      <c r="J6" s="10">
        <f>IF($A6="","",COUNTIF(Attendance!$D6:$AH6,"EL"))</f>
        <v/>
      </c>
      <c r="K6" s="10">
        <f>IF($A6="","",N(I6)-J6)</f>
        <v/>
      </c>
    </row>
    <row r="7">
      <c r="A7" s="10">
        <f>IF(Employees!A7="","",Employees!A7)</f>
        <v/>
      </c>
      <c r="B7" s="10">
        <f>IF(A7="","",IFERROR(INDEX(Employees!$B$5:$B$104,MATCH(A7,Employees!$A$5:$A$104,0)),""))</f>
        <v/>
      </c>
      <c r="C7" s="4" t="n">
        <v>4</v>
      </c>
      <c r="D7" s="10">
        <f>IF($A7="","",COUNTIF(Attendance!$D7:$AH7,"CL"))</f>
        <v/>
      </c>
      <c r="E7" s="10">
        <f>IF($A7="","",N(C7)-D7)</f>
        <v/>
      </c>
      <c r="F7" s="4" t="n">
        <v>5</v>
      </c>
      <c r="G7" s="10">
        <f>IF($A7="","",COUNTIF(Attendance!$D7:$AH7,"SL"))</f>
        <v/>
      </c>
      <c r="H7" s="10">
        <f>IF($A7="","",N(F7)-G7)</f>
        <v/>
      </c>
      <c r="I7" s="4" t="n">
        <v>15</v>
      </c>
      <c r="J7" s="10">
        <f>IF($A7="","",COUNTIF(Attendance!$D7:$AH7,"EL"))</f>
        <v/>
      </c>
      <c r="K7" s="10">
        <f>IF($A7="","",N(I7)-J7)</f>
        <v/>
      </c>
    </row>
    <row r="8">
      <c r="A8" s="10">
        <f>IF(Employees!A8="","",Employees!A8)</f>
        <v/>
      </c>
      <c r="B8" s="10">
        <f>IF(A8="","",IFERROR(INDEX(Employees!$B$5:$B$104,MATCH(A8,Employees!$A$5:$A$104,0)),""))</f>
        <v/>
      </c>
      <c r="C8" s="4" t="n">
        <v>6</v>
      </c>
      <c r="D8" s="10">
        <f>IF($A8="","",COUNTIF(Attendance!$D8:$AH8,"CL"))</f>
        <v/>
      </c>
      <c r="E8" s="10">
        <f>IF($A8="","",N(C8)-D8)</f>
        <v/>
      </c>
      <c r="F8" s="4" t="n">
        <v>6</v>
      </c>
      <c r="G8" s="10">
        <f>IF($A8="","",COUNTIF(Attendance!$D8:$AH8,"SL"))</f>
        <v/>
      </c>
      <c r="H8" s="10">
        <f>IF($A8="","",N(F8)-G8)</f>
        <v/>
      </c>
      <c r="I8" s="4" t="n">
        <v>3</v>
      </c>
      <c r="J8" s="10">
        <f>IF($A8="","",COUNTIF(Attendance!$D8:$AH8,"EL"))</f>
        <v/>
      </c>
      <c r="K8" s="10">
        <f>IF($A8="","",N(I8)-J8)</f>
        <v/>
      </c>
    </row>
    <row r="9">
      <c r="A9" s="10">
        <f>IF(Employees!A9="","",Employees!A9)</f>
        <v/>
      </c>
      <c r="B9" s="10">
        <f>IF(A9="","",IFERROR(INDEX(Employees!$B$5:$B$104,MATCH(A9,Employees!$A$5:$A$104,0)),""))</f>
        <v/>
      </c>
      <c r="C9" s="4" t="n"/>
      <c r="D9" s="10">
        <f>IF($A9="","",COUNTIF(Attendance!$D9:$AH9,"CL"))</f>
        <v/>
      </c>
      <c r="E9" s="10">
        <f>IF($A9="","",N(C9)-D9)</f>
        <v/>
      </c>
      <c r="F9" s="4" t="n"/>
      <c r="G9" s="10">
        <f>IF($A9="","",COUNTIF(Attendance!$D9:$AH9,"SL"))</f>
        <v/>
      </c>
      <c r="H9" s="10">
        <f>IF($A9="","",N(F9)-G9)</f>
        <v/>
      </c>
      <c r="I9" s="4" t="n"/>
      <c r="J9" s="10">
        <f>IF($A9="","",COUNTIF(Attendance!$D9:$AH9,"EL"))</f>
        <v/>
      </c>
      <c r="K9" s="10">
        <f>IF($A9="","",N(I9)-J9)</f>
        <v/>
      </c>
    </row>
    <row r="10">
      <c r="A10" s="10">
        <f>IF(Employees!A10="","",Employees!A10)</f>
        <v/>
      </c>
      <c r="B10" s="10">
        <f>IF(A10="","",IFERROR(INDEX(Employees!$B$5:$B$104,MATCH(A10,Employees!$A$5:$A$104,0)),""))</f>
        <v/>
      </c>
      <c r="C10" s="4" t="n"/>
      <c r="D10" s="10">
        <f>IF($A10="","",COUNTIF(Attendance!$D10:$AH10,"CL"))</f>
        <v/>
      </c>
      <c r="E10" s="10">
        <f>IF($A10="","",N(C10)-D10)</f>
        <v/>
      </c>
      <c r="F10" s="4" t="n"/>
      <c r="G10" s="10">
        <f>IF($A10="","",COUNTIF(Attendance!$D10:$AH10,"SL"))</f>
        <v/>
      </c>
      <c r="H10" s="10">
        <f>IF($A10="","",N(F10)-G10)</f>
        <v/>
      </c>
      <c r="I10" s="4" t="n"/>
      <c r="J10" s="10">
        <f>IF($A10="","",COUNTIF(Attendance!$D10:$AH10,"EL"))</f>
        <v/>
      </c>
      <c r="K10" s="10">
        <f>IF($A10="","",N(I10)-J10)</f>
        <v/>
      </c>
    </row>
    <row r="11">
      <c r="A11" s="10">
        <f>IF(Employees!A11="","",Employees!A11)</f>
        <v/>
      </c>
      <c r="B11" s="10">
        <f>IF(A11="","",IFERROR(INDEX(Employees!$B$5:$B$104,MATCH(A11,Employees!$A$5:$A$104,0)),""))</f>
        <v/>
      </c>
      <c r="C11" s="4" t="n"/>
      <c r="D11" s="10">
        <f>IF($A11="","",COUNTIF(Attendance!$D11:$AH11,"CL"))</f>
        <v/>
      </c>
      <c r="E11" s="10">
        <f>IF($A11="","",N(C11)-D11)</f>
        <v/>
      </c>
      <c r="F11" s="4" t="n"/>
      <c r="G11" s="10">
        <f>IF($A11="","",COUNTIF(Attendance!$D11:$AH11,"SL"))</f>
        <v/>
      </c>
      <c r="H11" s="10">
        <f>IF($A11="","",N(F11)-G11)</f>
        <v/>
      </c>
      <c r="I11" s="4" t="n"/>
      <c r="J11" s="10">
        <f>IF($A11="","",COUNTIF(Attendance!$D11:$AH11,"EL"))</f>
        <v/>
      </c>
      <c r="K11" s="10">
        <f>IF($A11="","",N(I11)-J11)</f>
        <v/>
      </c>
    </row>
    <row r="12">
      <c r="A12" s="10">
        <f>IF(Employees!A12="","",Employees!A12)</f>
        <v/>
      </c>
      <c r="B12" s="10">
        <f>IF(A12="","",IFERROR(INDEX(Employees!$B$5:$B$104,MATCH(A12,Employees!$A$5:$A$104,0)),""))</f>
        <v/>
      </c>
      <c r="C12" s="4" t="n"/>
      <c r="D12" s="10">
        <f>IF($A12="","",COUNTIF(Attendance!$D12:$AH12,"CL"))</f>
        <v/>
      </c>
      <c r="E12" s="10">
        <f>IF($A12="","",N(C12)-D12)</f>
        <v/>
      </c>
      <c r="F12" s="4" t="n"/>
      <c r="G12" s="10">
        <f>IF($A12="","",COUNTIF(Attendance!$D12:$AH12,"SL"))</f>
        <v/>
      </c>
      <c r="H12" s="10">
        <f>IF($A12="","",N(F12)-G12)</f>
        <v/>
      </c>
      <c r="I12" s="4" t="n"/>
      <c r="J12" s="10">
        <f>IF($A12="","",COUNTIF(Attendance!$D12:$AH12,"EL"))</f>
        <v/>
      </c>
      <c r="K12" s="10">
        <f>IF($A12="","",N(I12)-J12)</f>
        <v/>
      </c>
    </row>
    <row r="13">
      <c r="A13" s="10">
        <f>IF(Employees!A13="","",Employees!A13)</f>
        <v/>
      </c>
      <c r="B13" s="10">
        <f>IF(A13="","",IFERROR(INDEX(Employees!$B$5:$B$104,MATCH(A13,Employees!$A$5:$A$104,0)),""))</f>
        <v/>
      </c>
      <c r="C13" s="4" t="n"/>
      <c r="D13" s="10">
        <f>IF($A13="","",COUNTIF(Attendance!$D13:$AH13,"CL"))</f>
        <v/>
      </c>
      <c r="E13" s="10">
        <f>IF($A13="","",N(C13)-D13)</f>
        <v/>
      </c>
      <c r="F13" s="4" t="n"/>
      <c r="G13" s="10">
        <f>IF($A13="","",COUNTIF(Attendance!$D13:$AH13,"SL"))</f>
        <v/>
      </c>
      <c r="H13" s="10">
        <f>IF($A13="","",N(F13)-G13)</f>
        <v/>
      </c>
      <c r="I13" s="4" t="n"/>
      <c r="J13" s="10">
        <f>IF($A13="","",COUNTIF(Attendance!$D13:$AH13,"EL"))</f>
        <v/>
      </c>
      <c r="K13" s="10">
        <f>IF($A13="","",N(I13)-J13)</f>
        <v/>
      </c>
    </row>
    <row r="14">
      <c r="A14" s="10">
        <f>IF(Employees!A14="","",Employees!A14)</f>
        <v/>
      </c>
      <c r="B14" s="10">
        <f>IF(A14="","",IFERROR(INDEX(Employees!$B$5:$B$104,MATCH(A14,Employees!$A$5:$A$104,0)),""))</f>
        <v/>
      </c>
      <c r="C14" s="4" t="n"/>
      <c r="D14" s="10">
        <f>IF($A14="","",COUNTIF(Attendance!$D14:$AH14,"CL"))</f>
        <v/>
      </c>
      <c r="E14" s="10">
        <f>IF($A14="","",N(C14)-D14)</f>
        <v/>
      </c>
      <c r="F14" s="4" t="n"/>
      <c r="G14" s="10">
        <f>IF($A14="","",COUNTIF(Attendance!$D14:$AH14,"SL"))</f>
        <v/>
      </c>
      <c r="H14" s="10">
        <f>IF($A14="","",N(F14)-G14)</f>
        <v/>
      </c>
      <c r="I14" s="4" t="n"/>
      <c r="J14" s="10">
        <f>IF($A14="","",COUNTIF(Attendance!$D14:$AH14,"EL"))</f>
        <v/>
      </c>
      <c r="K14" s="10">
        <f>IF($A14="","",N(I14)-J14)</f>
        <v/>
      </c>
    </row>
    <row r="15">
      <c r="A15" s="10">
        <f>IF(Employees!A15="","",Employees!A15)</f>
        <v/>
      </c>
      <c r="B15" s="10">
        <f>IF(A15="","",IFERROR(INDEX(Employees!$B$5:$B$104,MATCH(A15,Employees!$A$5:$A$104,0)),""))</f>
        <v/>
      </c>
      <c r="C15" s="4" t="n"/>
      <c r="D15" s="10">
        <f>IF($A15="","",COUNTIF(Attendance!$D15:$AH15,"CL"))</f>
        <v/>
      </c>
      <c r="E15" s="10">
        <f>IF($A15="","",N(C15)-D15)</f>
        <v/>
      </c>
      <c r="F15" s="4" t="n"/>
      <c r="G15" s="10">
        <f>IF($A15="","",COUNTIF(Attendance!$D15:$AH15,"SL"))</f>
        <v/>
      </c>
      <c r="H15" s="10">
        <f>IF($A15="","",N(F15)-G15)</f>
        <v/>
      </c>
      <c r="I15" s="4" t="n"/>
      <c r="J15" s="10">
        <f>IF($A15="","",COUNTIF(Attendance!$D15:$AH15,"EL"))</f>
        <v/>
      </c>
      <c r="K15" s="10">
        <f>IF($A15="","",N(I15)-J15)</f>
        <v/>
      </c>
    </row>
    <row r="16">
      <c r="A16" s="10">
        <f>IF(Employees!A16="","",Employees!A16)</f>
        <v/>
      </c>
      <c r="B16" s="10">
        <f>IF(A16="","",IFERROR(INDEX(Employees!$B$5:$B$104,MATCH(A16,Employees!$A$5:$A$104,0)),""))</f>
        <v/>
      </c>
      <c r="C16" s="4" t="n"/>
      <c r="D16" s="10">
        <f>IF($A16="","",COUNTIF(Attendance!$D16:$AH16,"CL"))</f>
        <v/>
      </c>
      <c r="E16" s="10">
        <f>IF($A16="","",N(C16)-D16)</f>
        <v/>
      </c>
      <c r="F16" s="4" t="n"/>
      <c r="G16" s="10">
        <f>IF($A16="","",COUNTIF(Attendance!$D16:$AH16,"SL"))</f>
        <v/>
      </c>
      <c r="H16" s="10">
        <f>IF($A16="","",N(F16)-G16)</f>
        <v/>
      </c>
      <c r="I16" s="4" t="n"/>
      <c r="J16" s="10">
        <f>IF($A16="","",COUNTIF(Attendance!$D16:$AH16,"EL"))</f>
        <v/>
      </c>
      <c r="K16" s="10">
        <f>IF($A16="","",N(I16)-J16)</f>
        <v/>
      </c>
    </row>
    <row r="17">
      <c r="A17" s="10">
        <f>IF(Employees!A17="","",Employees!A17)</f>
        <v/>
      </c>
      <c r="B17" s="10">
        <f>IF(A17="","",IFERROR(INDEX(Employees!$B$5:$B$104,MATCH(A17,Employees!$A$5:$A$104,0)),""))</f>
        <v/>
      </c>
      <c r="C17" s="4" t="n"/>
      <c r="D17" s="10">
        <f>IF($A17="","",COUNTIF(Attendance!$D17:$AH17,"CL"))</f>
        <v/>
      </c>
      <c r="E17" s="10">
        <f>IF($A17="","",N(C17)-D17)</f>
        <v/>
      </c>
      <c r="F17" s="4" t="n"/>
      <c r="G17" s="10">
        <f>IF($A17="","",COUNTIF(Attendance!$D17:$AH17,"SL"))</f>
        <v/>
      </c>
      <c r="H17" s="10">
        <f>IF($A17="","",N(F17)-G17)</f>
        <v/>
      </c>
      <c r="I17" s="4" t="n"/>
      <c r="J17" s="10">
        <f>IF($A17="","",COUNTIF(Attendance!$D17:$AH17,"EL"))</f>
        <v/>
      </c>
      <c r="K17" s="10">
        <f>IF($A17="","",N(I17)-J17)</f>
        <v/>
      </c>
    </row>
    <row r="18">
      <c r="A18" s="10">
        <f>IF(Employees!A18="","",Employees!A18)</f>
        <v/>
      </c>
      <c r="B18" s="10">
        <f>IF(A18="","",IFERROR(INDEX(Employees!$B$5:$B$104,MATCH(A18,Employees!$A$5:$A$104,0)),""))</f>
        <v/>
      </c>
      <c r="C18" s="4" t="n"/>
      <c r="D18" s="10">
        <f>IF($A18="","",COUNTIF(Attendance!$D18:$AH18,"CL"))</f>
        <v/>
      </c>
      <c r="E18" s="10">
        <f>IF($A18="","",N(C18)-D18)</f>
        <v/>
      </c>
      <c r="F18" s="4" t="n"/>
      <c r="G18" s="10">
        <f>IF($A18="","",COUNTIF(Attendance!$D18:$AH18,"SL"))</f>
        <v/>
      </c>
      <c r="H18" s="10">
        <f>IF($A18="","",N(F18)-G18)</f>
        <v/>
      </c>
      <c r="I18" s="4" t="n"/>
      <c r="J18" s="10">
        <f>IF($A18="","",COUNTIF(Attendance!$D18:$AH18,"EL"))</f>
        <v/>
      </c>
      <c r="K18" s="10">
        <f>IF($A18="","",N(I18)-J18)</f>
        <v/>
      </c>
    </row>
    <row r="19">
      <c r="A19" s="10">
        <f>IF(Employees!A19="","",Employees!A19)</f>
        <v/>
      </c>
      <c r="B19" s="10">
        <f>IF(A19="","",IFERROR(INDEX(Employees!$B$5:$B$104,MATCH(A19,Employees!$A$5:$A$104,0)),""))</f>
        <v/>
      </c>
      <c r="C19" s="4" t="n"/>
      <c r="D19" s="10">
        <f>IF($A19="","",COUNTIF(Attendance!$D19:$AH19,"CL"))</f>
        <v/>
      </c>
      <c r="E19" s="10">
        <f>IF($A19="","",N(C19)-D19)</f>
        <v/>
      </c>
      <c r="F19" s="4" t="n"/>
      <c r="G19" s="10">
        <f>IF($A19="","",COUNTIF(Attendance!$D19:$AH19,"SL"))</f>
        <v/>
      </c>
      <c r="H19" s="10">
        <f>IF($A19="","",N(F19)-G19)</f>
        <v/>
      </c>
      <c r="I19" s="4" t="n"/>
      <c r="J19" s="10">
        <f>IF($A19="","",COUNTIF(Attendance!$D19:$AH19,"EL"))</f>
        <v/>
      </c>
      <c r="K19" s="10">
        <f>IF($A19="","",N(I19)-J19)</f>
        <v/>
      </c>
    </row>
    <row r="20">
      <c r="A20" s="10">
        <f>IF(Employees!A20="","",Employees!A20)</f>
        <v/>
      </c>
      <c r="B20" s="10">
        <f>IF(A20="","",IFERROR(INDEX(Employees!$B$5:$B$104,MATCH(A20,Employees!$A$5:$A$104,0)),""))</f>
        <v/>
      </c>
      <c r="C20" s="4" t="n"/>
      <c r="D20" s="10">
        <f>IF($A20="","",COUNTIF(Attendance!$D20:$AH20,"CL"))</f>
        <v/>
      </c>
      <c r="E20" s="10">
        <f>IF($A20="","",N(C20)-D20)</f>
        <v/>
      </c>
      <c r="F20" s="4" t="n"/>
      <c r="G20" s="10">
        <f>IF($A20="","",COUNTIF(Attendance!$D20:$AH20,"SL"))</f>
        <v/>
      </c>
      <c r="H20" s="10">
        <f>IF($A20="","",N(F20)-G20)</f>
        <v/>
      </c>
      <c r="I20" s="4" t="n"/>
      <c r="J20" s="10">
        <f>IF($A20="","",COUNTIF(Attendance!$D20:$AH20,"EL"))</f>
        <v/>
      </c>
      <c r="K20" s="10">
        <f>IF($A20="","",N(I20)-J20)</f>
        <v/>
      </c>
    </row>
    <row r="21">
      <c r="A21" s="10">
        <f>IF(Employees!A21="","",Employees!A21)</f>
        <v/>
      </c>
      <c r="B21" s="10">
        <f>IF(A21="","",IFERROR(INDEX(Employees!$B$5:$B$104,MATCH(A21,Employees!$A$5:$A$104,0)),""))</f>
        <v/>
      </c>
      <c r="C21" s="4" t="n"/>
      <c r="D21" s="10">
        <f>IF($A21="","",COUNTIF(Attendance!$D21:$AH21,"CL"))</f>
        <v/>
      </c>
      <c r="E21" s="10">
        <f>IF($A21="","",N(C21)-D21)</f>
        <v/>
      </c>
      <c r="F21" s="4" t="n"/>
      <c r="G21" s="10">
        <f>IF($A21="","",COUNTIF(Attendance!$D21:$AH21,"SL"))</f>
        <v/>
      </c>
      <c r="H21" s="10">
        <f>IF($A21="","",N(F21)-G21)</f>
        <v/>
      </c>
      <c r="I21" s="4" t="n"/>
      <c r="J21" s="10">
        <f>IF($A21="","",COUNTIF(Attendance!$D21:$AH21,"EL"))</f>
        <v/>
      </c>
      <c r="K21" s="10">
        <f>IF($A21="","",N(I21)-J21)</f>
        <v/>
      </c>
    </row>
    <row r="22">
      <c r="A22" s="10">
        <f>IF(Employees!A22="","",Employees!A22)</f>
        <v/>
      </c>
      <c r="B22" s="10">
        <f>IF(A22="","",IFERROR(INDEX(Employees!$B$5:$B$104,MATCH(A22,Employees!$A$5:$A$104,0)),""))</f>
        <v/>
      </c>
      <c r="C22" s="4" t="n"/>
      <c r="D22" s="10">
        <f>IF($A22="","",COUNTIF(Attendance!$D22:$AH22,"CL"))</f>
        <v/>
      </c>
      <c r="E22" s="10">
        <f>IF($A22="","",N(C22)-D22)</f>
        <v/>
      </c>
      <c r="F22" s="4" t="n"/>
      <c r="G22" s="10">
        <f>IF($A22="","",COUNTIF(Attendance!$D22:$AH22,"SL"))</f>
        <v/>
      </c>
      <c r="H22" s="10">
        <f>IF($A22="","",N(F22)-G22)</f>
        <v/>
      </c>
      <c r="I22" s="4" t="n"/>
      <c r="J22" s="10">
        <f>IF($A22="","",COUNTIF(Attendance!$D22:$AH22,"EL"))</f>
        <v/>
      </c>
      <c r="K22" s="10">
        <f>IF($A22="","",N(I22)-J22)</f>
        <v/>
      </c>
    </row>
    <row r="23">
      <c r="A23" s="10">
        <f>IF(Employees!A23="","",Employees!A23)</f>
        <v/>
      </c>
      <c r="B23" s="10">
        <f>IF(A23="","",IFERROR(INDEX(Employees!$B$5:$B$104,MATCH(A23,Employees!$A$5:$A$104,0)),""))</f>
        <v/>
      </c>
      <c r="C23" s="4" t="n"/>
      <c r="D23" s="10">
        <f>IF($A23="","",COUNTIF(Attendance!$D23:$AH23,"CL"))</f>
        <v/>
      </c>
      <c r="E23" s="10">
        <f>IF($A23="","",N(C23)-D23)</f>
        <v/>
      </c>
      <c r="F23" s="4" t="n"/>
      <c r="G23" s="10">
        <f>IF($A23="","",COUNTIF(Attendance!$D23:$AH23,"SL"))</f>
        <v/>
      </c>
      <c r="H23" s="10">
        <f>IF($A23="","",N(F23)-G23)</f>
        <v/>
      </c>
      <c r="I23" s="4" t="n"/>
      <c r="J23" s="10">
        <f>IF($A23="","",COUNTIF(Attendance!$D23:$AH23,"EL"))</f>
        <v/>
      </c>
      <c r="K23" s="10">
        <f>IF($A23="","",N(I23)-J23)</f>
        <v/>
      </c>
    </row>
    <row r="24">
      <c r="A24" s="10">
        <f>IF(Employees!A24="","",Employees!A24)</f>
        <v/>
      </c>
      <c r="B24" s="10">
        <f>IF(A24="","",IFERROR(INDEX(Employees!$B$5:$B$104,MATCH(A24,Employees!$A$5:$A$104,0)),""))</f>
        <v/>
      </c>
      <c r="C24" s="4" t="n"/>
      <c r="D24" s="10">
        <f>IF($A24="","",COUNTIF(Attendance!$D24:$AH24,"CL"))</f>
        <v/>
      </c>
      <c r="E24" s="10">
        <f>IF($A24="","",N(C24)-D24)</f>
        <v/>
      </c>
      <c r="F24" s="4" t="n"/>
      <c r="G24" s="10">
        <f>IF($A24="","",COUNTIF(Attendance!$D24:$AH24,"SL"))</f>
        <v/>
      </c>
      <c r="H24" s="10">
        <f>IF($A24="","",N(F24)-G24)</f>
        <v/>
      </c>
      <c r="I24" s="4" t="n"/>
      <c r="J24" s="10">
        <f>IF($A24="","",COUNTIF(Attendance!$D24:$AH24,"EL"))</f>
        <v/>
      </c>
      <c r="K24" s="10">
        <f>IF($A24="","",N(I24)-J24)</f>
        <v/>
      </c>
    </row>
    <row r="25">
      <c r="A25" s="10">
        <f>IF(Employees!A25="","",Employees!A25)</f>
        <v/>
      </c>
      <c r="B25" s="10">
        <f>IF(A25="","",IFERROR(INDEX(Employees!$B$5:$B$104,MATCH(A25,Employees!$A$5:$A$104,0)),""))</f>
        <v/>
      </c>
      <c r="C25" s="4" t="n"/>
      <c r="D25" s="10">
        <f>IF($A25="","",COUNTIF(Attendance!$D25:$AH25,"CL"))</f>
        <v/>
      </c>
      <c r="E25" s="10">
        <f>IF($A25="","",N(C25)-D25)</f>
        <v/>
      </c>
      <c r="F25" s="4" t="n"/>
      <c r="G25" s="10">
        <f>IF($A25="","",COUNTIF(Attendance!$D25:$AH25,"SL"))</f>
        <v/>
      </c>
      <c r="H25" s="10">
        <f>IF($A25="","",N(F25)-G25)</f>
        <v/>
      </c>
      <c r="I25" s="4" t="n"/>
      <c r="J25" s="10">
        <f>IF($A25="","",COUNTIF(Attendance!$D25:$AH25,"EL"))</f>
        <v/>
      </c>
      <c r="K25" s="10">
        <f>IF($A25="","",N(I25)-J25)</f>
        <v/>
      </c>
    </row>
    <row r="26">
      <c r="A26" s="10">
        <f>IF(Employees!A26="","",Employees!A26)</f>
        <v/>
      </c>
      <c r="B26" s="10">
        <f>IF(A26="","",IFERROR(INDEX(Employees!$B$5:$B$104,MATCH(A26,Employees!$A$5:$A$104,0)),""))</f>
        <v/>
      </c>
      <c r="C26" s="4" t="n"/>
      <c r="D26" s="10">
        <f>IF($A26="","",COUNTIF(Attendance!$D26:$AH26,"CL"))</f>
        <v/>
      </c>
      <c r="E26" s="10">
        <f>IF($A26="","",N(C26)-D26)</f>
        <v/>
      </c>
      <c r="F26" s="4" t="n"/>
      <c r="G26" s="10">
        <f>IF($A26="","",COUNTIF(Attendance!$D26:$AH26,"SL"))</f>
        <v/>
      </c>
      <c r="H26" s="10">
        <f>IF($A26="","",N(F26)-G26)</f>
        <v/>
      </c>
      <c r="I26" s="4" t="n"/>
      <c r="J26" s="10">
        <f>IF($A26="","",COUNTIF(Attendance!$D26:$AH26,"EL"))</f>
        <v/>
      </c>
      <c r="K26" s="10">
        <f>IF($A26="","",N(I26)-J26)</f>
        <v/>
      </c>
    </row>
    <row r="27">
      <c r="A27" s="10">
        <f>IF(Employees!A27="","",Employees!A27)</f>
        <v/>
      </c>
      <c r="B27" s="10">
        <f>IF(A27="","",IFERROR(INDEX(Employees!$B$5:$B$104,MATCH(A27,Employees!$A$5:$A$104,0)),""))</f>
        <v/>
      </c>
      <c r="C27" s="4" t="n"/>
      <c r="D27" s="10">
        <f>IF($A27="","",COUNTIF(Attendance!$D27:$AH27,"CL"))</f>
        <v/>
      </c>
      <c r="E27" s="10">
        <f>IF($A27="","",N(C27)-D27)</f>
        <v/>
      </c>
      <c r="F27" s="4" t="n"/>
      <c r="G27" s="10">
        <f>IF($A27="","",COUNTIF(Attendance!$D27:$AH27,"SL"))</f>
        <v/>
      </c>
      <c r="H27" s="10">
        <f>IF($A27="","",N(F27)-G27)</f>
        <v/>
      </c>
      <c r="I27" s="4" t="n"/>
      <c r="J27" s="10">
        <f>IF($A27="","",COUNTIF(Attendance!$D27:$AH27,"EL"))</f>
        <v/>
      </c>
      <c r="K27" s="10">
        <f>IF($A27="","",N(I27)-J27)</f>
        <v/>
      </c>
    </row>
    <row r="28">
      <c r="A28" s="10">
        <f>IF(Employees!A28="","",Employees!A28)</f>
        <v/>
      </c>
      <c r="B28" s="10">
        <f>IF(A28="","",IFERROR(INDEX(Employees!$B$5:$B$104,MATCH(A28,Employees!$A$5:$A$104,0)),""))</f>
        <v/>
      </c>
      <c r="C28" s="4" t="n"/>
      <c r="D28" s="10">
        <f>IF($A28="","",COUNTIF(Attendance!$D28:$AH28,"CL"))</f>
        <v/>
      </c>
      <c r="E28" s="10">
        <f>IF($A28="","",N(C28)-D28)</f>
        <v/>
      </c>
      <c r="F28" s="4" t="n"/>
      <c r="G28" s="10">
        <f>IF($A28="","",COUNTIF(Attendance!$D28:$AH28,"SL"))</f>
        <v/>
      </c>
      <c r="H28" s="10">
        <f>IF($A28="","",N(F28)-G28)</f>
        <v/>
      </c>
      <c r="I28" s="4" t="n"/>
      <c r="J28" s="10">
        <f>IF($A28="","",COUNTIF(Attendance!$D28:$AH28,"EL"))</f>
        <v/>
      </c>
      <c r="K28" s="10">
        <f>IF($A28="","",N(I28)-J28)</f>
        <v/>
      </c>
    </row>
    <row r="29">
      <c r="A29" s="10">
        <f>IF(Employees!A29="","",Employees!A29)</f>
        <v/>
      </c>
      <c r="B29" s="10">
        <f>IF(A29="","",IFERROR(INDEX(Employees!$B$5:$B$104,MATCH(A29,Employees!$A$5:$A$104,0)),""))</f>
        <v/>
      </c>
      <c r="C29" s="4" t="n"/>
      <c r="D29" s="10">
        <f>IF($A29="","",COUNTIF(Attendance!$D29:$AH29,"CL"))</f>
        <v/>
      </c>
      <c r="E29" s="10">
        <f>IF($A29="","",N(C29)-D29)</f>
        <v/>
      </c>
      <c r="F29" s="4" t="n"/>
      <c r="G29" s="10">
        <f>IF($A29="","",COUNTIF(Attendance!$D29:$AH29,"SL"))</f>
        <v/>
      </c>
      <c r="H29" s="10">
        <f>IF($A29="","",N(F29)-G29)</f>
        <v/>
      </c>
      <c r="I29" s="4" t="n"/>
      <c r="J29" s="10">
        <f>IF($A29="","",COUNTIF(Attendance!$D29:$AH29,"EL"))</f>
        <v/>
      </c>
      <c r="K29" s="10">
        <f>IF($A29="","",N(I29)-J29)</f>
        <v/>
      </c>
    </row>
    <row r="30">
      <c r="A30" s="10">
        <f>IF(Employees!A30="","",Employees!A30)</f>
        <v/>
      </c>
      <c r="B30" s="10">
        <f>IF(A30="","",IFERROR(INDEX(Employees!$B$5:$B$104,MATCH(A30,Employees!$A$5:$A$104,0)),""))</f>
        <v/>
      </c>
      <c r="C30" s="4" t="n"/>
      <c r="D30" s="10">
        <f>IF($A30="","",COUNTIF(Attendance!$D30:$AH30,"CL"))</f>
        <v/>
      </c>
      <c r="E30" s="10">
        <f>IF($A30="","",N(C30)-D30)</f>
        <v/>
      </c>
      <c r="F30" s="4" t="n"/>
      <c r="G30" s="10">
        <f>IF($A30="","",COUNTIF(Attendance!$D30:$AH30,"SL"))</f>
        <v/>
      </c>
      <c r="H30" s="10">
        <f>IF($A30="","",N(F30)-G30)</f>
        <v/>
      </c>
      <c r="I30" s="4" t="n"/>
      <c r="J30" s="10">
        <f>IF($A30="","",COUNTIF(Attendance!$D30:$AH30,"EL"))</f>
        <v/>
      </c>
      <c r="K30" s="10">
        <f>IF($A30="","",N(I30)-J30)</f>
        <v/>
      </c>
    </row>
    <row r="31">
      <c r="A31" s="10">
        <f>IF(Employees!A31="","",Employees!A31)</f>
        <v/>
      </c>
      <c r="B31" s="10">
        <f>IF(A31="","",IFERROR(INDEX(Employees!$B$5:$B$104,MATCH(A31,Employees!$A$5:$A$104,0)),""))</f>
        <v/>
      </c>
      <c r="C31" s="4" t="n"/>
      <c r="D31" s="10">
        <f>IF($A31="","",COUNTIF(Attendance!$D31:$AH31,"CL"))</f>
        <v/>
      </c>
      <c r="E31" s="10">
        <f>IF($A31="","",N(C31)-D31)</f>
        <v/>
      </c>
      <c r="F31" s="4" t="n"/>
      <c r="G31" s="10">
        <f>IF($A31="","",COUNTIF(Attendance!$D31:$AH31,"SL"))</f>
        <v/>
      </c>
      <c r="H31" s="10">
        <f>IF($A31="","",N(F31)-G31)</f>
        <v/>
      </c>
      <c r="I31" s="4" t="n"/>
      <c r="J31" s="10">
        <f>IF($A31="","",COUNTIF(Attendance!$D31:$AH31,"EL"))</f>
        <v/>
      </c>
      <c r="K31" s="10">
        <f>IF($A31="","",N(I31)-J31)</f>
        <v/>
      </c>
    </row>
    <row r="32">
      <c r="A32" s="10">
        <f>IF(Employees!A32="","",Employees!A32)</f>
        <v/>
      </c>
      <c r="B32" s="10">
        <f>IF(A32="","",IFERROR(INDEX(Employees!$B$5:$B$104,MATCH(A32,Employees!$A$5:$A$104,0)),""))</f>
        <v/>
      </c>
      <c r="C32" s="4" t="n"/>
      <c r="D32" s="10">
        <f>IF($A32="","",COUNTIF(Attendance!$D32:$AH32,"CL"))</f>
        <v/>
      </c>
      <c r="E32" s="10">
        <f>IF($A32="","",N(C32)-D32)</f>
        <v/>
      </c>
      <c r="F32" s="4" t="n"/>
      <c r="G32" s="10">
        <f>IF($A32="","",COUNTIF(Attendance!$D32:$AH32,"SL"))</f>
        <v/>
      </c>
      <c r="H32" s="10">
        <f>IF($A32="","",N(F32)-G32)</f>
        <v/>
      </c>
      <c r="I32" s="4" t="n"/>
      <c r="J32" s="10">
        <f>IF($A32="","",COUNTIF(Attendance!$D32:$AH32,"EL"))</f>
        <v/>
      </c>
      <c r="K32" s="10">
        <f>IF($A32="","",N(I32)-J32)</f>
        <v/>
      </c>
    </row>
    <row r="33">
      <c r="A33" s="10">
        <f>IF(Employees!A33="","",Employees!A33)</f>
        <v/>
      </c>
      <c r="B33" s="10">
        <f>IF(A33="","",IFERROR(INDEX(Employees!$B$5:$B$104,MATCH(A33,Employees!$A$5:$A$104,0)),""))</f>
        <v/>
      </c>
      <c r="C33" s="4" t="n"/>
      <c r="D33" s="10">
        <f>IF($A33="","",COUNTIF(Attendance!$D33:$AH33,"CL"))</f>
        <v/>
      </c>
      <c r="E33" s="10">
        <f>IF($A33="","",N(C33)-D33)</f>
        <v/>
      </c>
      <c r="F33" s="4" t="n"/>
      <c r="G33" s="10">
        <f>IF($A33="","",COUNTIF(Attendance!$D33:$AH33,"SL"))</f>
        <v/>
      </c>
      <c r="H33" s="10">
        <f>IF($A33="","",N(F33)-G33)</f>
        <v/>
      </c>
      <c r="I33" s="4" t="n"/>
      <c r="J33" s="10">
        <f>IF($A33="","",COUNTIF(Attendance!$D33:$AH33,"EL"))</f>
        <v/>
      </c>
      <c r="K33" s="10">
        <f>IF($A33="","",N(I33)-J33)</f>
        <v/>
      </c>
    </row>
    <row r="34">
      <c r="A34" s="10">
        <f>IF(Employees!A34="","",Employees!A34)</f>
        <v/>
      </c>
      <c r="B34" s="10">
        <f>IF(A34="","",IFERROR(INDEX(Employees!$B$5:$B$104,MATCH(A34,Employees!$A$5:$A$104,0)),""))</f>
        <v/>
      </c>
      <c r="C34" s="4" t="n"/>
      <c r="D34" s="10">
        <f>IF($A34="","",COUNTIF(Attendance!$D34:$AH34,"CL"))</f>
        <v/>
      </c>
      <c r="E34" s="10">
        <f>IF($A34="","",N(C34)-D34)</f>
        <v/>
      </c>
      <c r="F34" s="4" t="n"/>
      <c r="G34" s="10">
        <f>IF($A34="","",COUNTIF(Attendance!$D34:$AH34,"SL"))</f>
        <v/>
      </c>
      <c r="H34" s="10">
        <f>IF($A34="","",N(F34)-G34)</f>
        <v/>
      </c>
      <c r="I34" s="4" t="n"/>
      <c r="J34" s="10">
        <f>IF($A34="","",COUNTIF(Attendance!$D34:$AH34,"EL"))</f>
        <v/>
      </c>
      <c r="K34" s="10">
        <f>IF($A34="","",N(I34)-J34)</f>
        <v/>
      </c>
    </row>
    <row r="35">
      <c r="A35" s="10">
        <f>IF(Employees!A35="","",Employees!A35)</f>
        <v/>
      </c>
      <c r="B35" s="10">
        <f>IF(A35="","",IFERROR(INDEX(Employees!$B$5:$B$104,MATCH(A35,Employees!$A$5:$A$104,0)),""))</f>
        <v/>
      </c>
      <c r="C35" s="4" t="n"/>
      <c r="D35" s="10">
        <f>IF($A35="","",COUNTIF(Attendance!$D35:$AH35,"CL"))</f>
        <v/>
      </c>
      <c r="E35" s="10">
        <f>IF($A35="","",N(C35)-D35)</f>
        <v/>
      </c>
      <c r="F35" s="4" t="n"/>
      <c r="G35" s="10">
        <f>IF($A35="","",COUNTIF(Attendance!$D35:$AH35,"SL"))</f>
        <v/>
      </c>
      <c r="H35" s="10">
        <f>IF($A35="","",N(F35)-G35)</f>
        <v/>
      </c>
      <c r="I35" s="4" t="n"/>
      <c r="J35" s="10">
        <f>IF($A35="","",COUNTIF(Attendance!$D35:$AH35,"EL"))</f>
        <v/>
      </c>
      <c r="K35" s="10">
        <f>IF($A35="","",N(I35)-J35)</f>
        <v/>
      </c>
    </row>
    <row r="36">
      <c r="A36" s="10">
        <f>IF(Employees!A36="","",Employees!A36)</f>
        <v/>
      </c>
      <c r="B36" s="10">
        <f>IF(A36="","",IFERROR(INDEX(Employees!$B$5:$B$104,MATCH(A36,Employees!$A$5:$A$104,0)),""))</f>
        <v/>
      </c>
      <c r="C36" s="4" t="n"/>
      <c r="D36" s="10">
        <f>IF($A36="","",COUNTIF(Attendance!$D36:$AH36,"CL"))</f>
        <v/>
      </c>
      <c r="E36" s="10">
        <f>IF($A36="","",N(C36)-D36)</f>
        <v/>
      </c>
      <c r="F36" s="4" t="n"/>
      <c r="G36" s="10">
        <f>IF($A36="","",COUNTIF(Attendance!$D36:$AH36,"SL"))</f>
        <v/>
      </c>
      <c r="H36" s="10">
        <f>IF($A36="","",N(F36)-G36)</f>
        <v/>
      </c>
      <c r="I36" s="4" t="n"/>
      <c r="J36" s="10">
        <f>IF($A36="","",COUNTIF(Attendance!$D36:$AH36,"EL"))</f>
        <v/>
      </c>
      <c r="K36" s="10">
        <f>IF($A36="","",N(I36)-J36)</f>
        <v/>
      </c>
    </row>
    <row r="37">
      <c r="A37" s="10">
        <f>IF(Employees!A37="","",Employees!A37)</f>
        <v/>
      </c>
      <c r="B37" s="10">
        <f>IF(A37="","",IFERROR(INDEX(Employees!$B$5:$B$104,MATCH(A37,Employees!$A$5:$A$104,0)),""))</f>
        <v/>
      </c>
      <c r="C37" s="4" t="n"/>
      <c r="D37" s="10">
        <f>IF($A37="","",COUNTIF(Attendance!$D37:$AH37,"CL"))</f>
        <v/>
      </c>
      <c r="E37" s="10">
        <f>IF($A37="","",N(C37)-D37)</f>
        <v/>
      </c>
      <c r="F37" s="4" t="n"/>
      <c r="G37" s="10">
        <f>IF($A37="","",COUNTIF(Attendance!$D37:$AH37,"SL"))</f>
        <v/>
      </c>
      <c r="H37" s="10">
        <f>IF($A37="","",N(F37)-G37)</f>
        <v/>
      </c>
      <c r="I37" s="4" t="n"/>
      <c r="J37" s="10">
        <f>IF($A37="","",COUNTIF(Attendance!$D37:$AH37,"EL"))</f>
        <v/>
      </c>
      <c r="K37" s="10">
        <f>IF($A37="","",N(I37)-J37)</f>
        <v/>
      </c>
    </row>
    <row r="38">
      <c r="A38" s="10">
        <f>IF(Employees!A38="","",Employees!A38)</f>
        <v/>
      </c>
      <c r="B38" s="10">
        <f>IF(A38="","",IFERROR(INDEX(Employees!$B$5:$B$104,MATCH(A38,Employees!$A$5:$A$104,0)),""))</f>
        <v/>
      </c>
      <c r="C38" s="4" t="n"/>
      <c r="D38" s="10">
        <f>IF($A38="","",COUNTIF(Attendance!$D38:$AH38,"CL"))</f>
        <v/>
      </c>
      <c r="E38" s="10">
        <f>IF($A38="","",N(C38)-D38)</f>
        <v/>
      </c>
      <c r="F38" s="4" t="n"/>
      <c r="G38" s="10">
        <f>IF($A38="","",COUNTIF(Attendance!$D38:$AH38,"SL"))</f>
        <v/>
      </c>
      <c r="H38" s="10">
        <f>IF($A38="","",N(F38)-G38)</f>
        <v/>
      </c>
      <c r="I38" s="4" t="n"/>
      <c r="J38" s="10">
        <f>IF($A38="","",COUNTIF(Attendance!$D38:$AH38,"EL"))</f>
        <v/>
      </c>
      <c r="K38" s="10">
        <f>IF($A38="","",N(I38)-J38)</f>
        <v/>
      </c>
    </row>
    <row r="39">
      <c r="A39" s="10">
        <f>IF(Employees!A39="","",Employees!A39)</f>
        <v/>
      </c>
      <c r="B39" s="10">
        <f>IF(A39="","",IFERROR(INDEX(Employees!$B$5:$B$104,MATCH(A39,Employees!$A$5:$A$104,0)),""))</f>
        <v/>
      </c>
      <c r="C39" s="4" t="n"/>
      <c r="D39" s="10">
        <f>IF($A39="","",COUNTIF(Attendance!$D39:$AH39,"CL"))</f>
        <v/>
      </c>
      <c r="E39" s="10">
        <f>IF($A39="","",N(C39)-D39)</f>
        <v/>
      </c>
      <c r="F39" s="4" t="n"/>
      <c r="G39" s="10">
        <f>IF($A39="","",COUNTIF(Attendance!$D39:$AH39,"SL"))</f>
        <v/>
      </c>
      <c r="H39" s="10">
        <f>IF($A39="","",N(F39)-G39)</f>
        <v/>
      </c>
      <c r="I39" s="4" t="n"/>
      <c r="J39" s="10">
        <f>IF($A39="","",COUNTIF(Attendance!$D39:$AH39,"EL"))</f>
        <v/>
      </c>
      <c r="K39" s="10">
        <f>IF($A39="","",N(I39)-J39)</f>
        <v/>
      </c>
    </row>
    <row r="40">
      <c r="A40" s="10">
        <f>IF(Employees!A40="","",Employees!A40)</f>
        <v/>
      </c>
      <c r="B40" s="10">
        <f>IF(A40="","",IFERROR(INDEX(Employees!$B$5:$B$104,MATCH(A40,Employees!$A$5:$A$104,0)),""))</f>
        <v/>
      </c>
      <c r="C40" s="4" t="n"/>
      <c r="D40" s="10">
        <f>IF($A40="","",COUNTIF(Attendance!$D40:$AH40,"CL"))</f>
        <v/>
      </c>
      <c r="E40" s="10">
        <f>IF($A40="","",N(C40)-D40)</f>
        <v/>
      </c>
      <c r="F40" s="4" t="n"/>
      <c r="G40" s="10">
        <f>IF($A40="","",COUNTIF(Attendance!$D40:$AH40,"SL"))</f>
        <v/>
      </c>
      <c r="H40" s="10">
        <f>IF($A40="","",N(F40)-G40)</f>
        <v/>
      </c>
      <c r="I40" s="4" t="n"/>
      <c r="J40" s="10">
        <f>IF($A40="","",COUNTIF(Attendance!$D40:$AH40,"EL"))</f>
        <v/>
      </c>
      <c r="K40" s="10">
        <f>IF($A40="","",N(I40)-J40)</f>
        <v/>
      </c>
    </row>
    <row r="41">
      <c r="A41" s="10">
        <f>IF(Employees!A41="","",Employees!A41)</f>
        <v/>
      </c>
      <c r="B41" s="10">
        <f>IF(A41="","",IFERROR(INDEX(Employees!$B$5:$B$104,MATCH(A41,Employees!$A$5:$A$104,0)),""))</f>
        <v/>
      </c>
      <c r="C41" s="4" t="n"/>
      <c r="D41" s="10">
        <f>IF($A41="","",COUNTIF(Attendance!$D41:$AH41,"CL"))</f>
        <v/>
      </c>
      <c r="E41" s="10">
        <f>IF($A41="","",N(C41)-D41)</f>
        <v/>
      </c>
      <c r="F41" s="4" t="n"/>
      <c r="G41" s="10">
        <f>IF($A41="","",COUNTIF(Attendance!$D41:$AH41,"SL"))</f>
        <v/>
      </c>
      <c r="H41" s="10">
        <f>IF($A41="","",N(F41)-G41)</f>
        <v/>
      </c>
      <c r="I41" s="4" t="n"/>
      <c r="J41" s="10">
        <f>IF($A41="","",COUNTIF(Attendance!$D41:$AH41,"EL"))</f>
        <v/>
      </c>
      <c r="K41" s="10">
        <f>IF($A41="","",N(I41)-J41)</f>
        <v/>
      </c>
    </row>
    <row r="42">
      <c r="A42" s="10">
        <f>IF(Employees!A42="","",Employees!A42)</f>
        <v/>
      </c>
      <c r="B42" s="10">
        <f>IF(A42="","",IFERROR(INDEX(Employees!$B$5:$B$104,MATCH(A42,Employees!$A$5:$A$104,0)),""))</f>
        <v/>
      </c>
      <c r="C42" s="4" t="n"/>
      <c r="D42" s="10">
        <f>IF($A42="","",COUNTIF(Attendance!$D42:$AH42,"CL"))</f>
        <v/>
      </c>
      <c r="E42" s="10">
        <f>IF($A42="","",N(C42)-D42)</f>
        <v/>
      </c>
      <c r="F42" s="4" t="n"/>
      <c r="G42" s="10">
        <f>IF($A42="","",COUNTIF(Attendance!$D42:$AH42,"SL"))</f>
        <v/>
      </c>
      <c r="H42" s="10">
        <f>IF($A42="","",N(F42)-G42)</f>
        <v/>
      </c>
      <c r="I42" s="4" t="n"/>
      <c r="J42" s="10">
        <f>IF($A42="","",COUNTIF(Attendance!$D42:$AH42,"EL"))</f>
        <v/>
      </c>
      <c r="K42" s="10">
        <f>IF($A42="","",N(I42)-J42)</f>
        <v/>
      </c>
    </row>
    <row r="43">
      <c r="A43" s="10">
        <f>IF(Employees!A43="","",Employees!A43)</f>
        <v/>
      </c>
      <c r="B43" s="10">
        <f>IF(A43="","",IFERROR(INDEX(Employees!$B$5:$B$104,MATCH(A43,Employees!$A$5:$A$104,0)),""))</f>
        <v/>
      </c>
      <c r="C43" s="4" t="n"/>
      <c r="D43" s="10">
        <f>IF($A43="","",COUNTIF(Attendance!$D43:$AH43,"CL"))</f>
        <v/>
      </c>
      <c r="E43" s="10">
        <f>IF($A43="","",N(C43)-D43)</f>
        <v/>
      </c>
      <c r="F43" s="4" t="n"/>
      <c r="G43" s="10">
        <f>IF($A43="","",COUNTIF(Attendance!$D43:$AH43,"SL"))</f>
        <v/>
      </c>
      <c r="H43" s="10">
        <f>IF($A43="","",N(F43)-G43)</f>
        <v/>
      </c>
      <c r="I43" s="4" t="n"/>
      <c r="J43" s="10">
        <f>IF($A43="","",COUNTIF(Attendance!$D43:$AH43,"EL"))</f>
        <v/>
      </c>
      <c r="K43" s="10">
        <f>IF($A43="","",N(I43)-J43)</f>
        <v/>
      </c>
    </row>
    <row r="44">
      <c r="A44" s="10">
        <f>IF(Employees!A44="","",Employees!A44)</f>
        <v/>
      </c>
      <c r="B44" s="10">
        <f>IF(A44="","",IFERROR(INDEX(Employees!$B$5:$B$104,MATCH(A44,Employees!$A$5:$A$104,0)),""))</f>
        <v/>
      </c>
      <c r="C44" s="4" t="n"/>
      <c r="D44" s="10">
        <f>IF($A44="","",COUNTIF(Attendance!$D44:$AH44,"CL"))</f>
        <v/>
      </c>
      <c r="E44" s="10">
        <f>IF($A44="","",N(C44)-D44)</f>
        <v/>
      </c>
      <c r="F44" s="4" t="n"/>
      <c r="G44" s="10">
        <f>IF($A44="","",COUNTIF(Attendance!$D44:$AH44,"SL"))</f>
        <v/>
      </c>
      <c r="H44" s="10">
        <f>IF($A44="","",N(F44)-G44)</f>
        <v/>
      </c>
      <c r="I44" s="4" t="n"/>
      <c r="J44" s="10">
        <f>IF($A44="","",COUNTIF(Attendance!$D44:$AH44,"EL"))</f>
        <v/>
      </c>
      <c r="K44" s="10">
        <f>IF($A44="","",N(I44)-J44)</f>
        <v/>
      </c>
    </row>
    <row r="45">
      <c r="A45" s="10">
        <f>IF(Employees!A45="","",Employees!A45)</f>
        <v/>
      </c>
      <c r="B45" s="10">
        <f>IF(A45="","",IFERROR(INDEX(Employees!$B$5:$B$104,MATCH(A45,Employees!$A$5:$A$104,0)),""))</f>
        <v/>
      </c>
      <c r="C45" s="4" t="n"/>
      <c r="D45" s="10">
        <f>IF($A45="","",COUNTIF(Attendance!$D45:$AH45,"CL"))</f>
        <v/>
      </c>
      <c r="E45" s="10">
        <f>IF($A45="","",N(C45)-D45)</f>
        <v/>
      </c>
      <c r="F45" s="4" t="n"/>
      <c r="G45" s="10">
        <f>IF($A45="","",COUNTIF(Attendance!$D45:$AH45,"SL"))</f>
        <v/>
      </c>
      <c r="H45" s="10">
        <f>IF($A45="","",N(F45)-G45)</f>
        <v/>
      </c>
      <c r="I45" s="4" t="n"/>
      <c r="J45" s="10">
        <f>IF($A45="","",COUNTIF(Attendance!$D45:$AH45,"EL"))</f>
        <v/>
      </c>
      <c r="K45" s="10">
        <f>IF($A45="","",N(I45)-J45)</f>
        <v/>
      </c>
    </row>
    <row r="46">
      <c r="A46" s="10">
        <f>IF(Employees!A46="","",Employees!A46)</f>
        <v/>
      </c>
      <c r="B46" s="10">
        <f>IF(A46="","",IFERROR(INDEX(Employees!$B$5:$B$104,MATCH(A46,Employees!$A$5:$A$104,0)),""))</f>
        <v/>
      </c>
      <c r="C46" s="4" t="n"/>
      <c r="D46" s="10">
        <f>IF($A46="","",COUNTIF(Attendance!$D46:$AH46,"CL"))</f>
        <v/>
      </c>
      <c r="E46" s="10">
        <f>IF($A46="","",N(C46)-D46)</f>
        <v/>
      </c>
      <c r="F46" s="4" t="n"/>
      <c r="G46" s="10">
        <f>IF($A46="","",COUNTIF(Attendance!$D46:$AH46,"SL"))</f>
        <v/>
      </c>
      <c r="H46" s="10">
        <f>IF($A46="","",N(F46)-G46)</f>
        <v/>
      </c>
      <c r="I46" s="4" t="n"/>
      <c r="J46" s="10">
        <f>IF($A46="","",COUNTIF(Attendance!$D46:$AH46,"EL"))</f>
        <v/>
      </c>
      <c r="K46" s="10">
        <f>IF($A46="","",N(I46)-J46)</f>
        <v/>
      </c>
    </row>
    <row r="47">
      <c r="A47" s="10">
        <f>IF(Employees!A47="","",Employees!A47)</f>
        <v/>
      </c>
      <c r="B47" s="10">
        <f>IF(A47="","",IFERROR(INDEX(Employees!$B$5:$B$104,MATCH(A47,Employees!$A$5:$A$104,0)),""))</f>
        <v/>
      </c>
      <c r="C47" s="4" t="n"/>
      <c r="D47" s="10">
        <f>IF($A47="","",COUNTIF(Attendance!$D47:$AH47,"CL"))</f>
        <v/>
      </c>
      <c r="E47" s="10">
        <f>IF($A47="","",N(C47)-D47)</f>
        <v/>
      </c>
      <c r="F47" s="4" t="n"/>
      <c r="G47" s="10">
        <f>IF($A47="","",COUNTIF(Attendance!$D47:$AH47,"SL"))</f>
        <v/>
      </c>
      <c r="H47" s="10">
        <f>IF($A47="","",N(F47)-G47)</f>
        <v/>
      </c>
      <c r="I47" s="4" t="n"/>
      <c r="J47" s="10">
        <f>IF($A47="","",COUNTIF(Attendance!$D47:$AH47,"EL"))</f>
        <v/>
      </c>
      <c r="K47" s="10">
        <f>IF($A47="","",N(I47)-J47)</f>
        <v/>
      </c>
    </row>
    <row r="48">
      <c r="A48" s="10">
        <f>IF(Employees!A48="","",Employees!A48)</f>
        <v/>
      </c>
      <c r="B48" s="10">
        <f>IF(A48="","",IFERROR(INDEX(Employees!$B$5:$B$104,MATCH(A48,Employees!$A$5:$A$104,0)),""))</f>
        <v/>
      </c>
      <c r="C48" s="4" t="n"/>
      <c r="D48" s="10">
        <f>IF($A48="","",COUNTIF(Attendance!$D48:$AH48,"CL"))</f>
        <v/>
      </c>
      <c r="E48" s="10">
        <f>IF($A48="","",N(C48)-D48)</f>
        <v/>
      </c>
      <c r="F48" s="4" t="n"/>
      <c r="G48" s="10">
        <f>IF($A48="","",COUNTIF(Attendance!$D48:$AH48,"SL"))</f>
        <v/>
      </c>
      <c r="H48" s="10">
        <f>IF($A48="","",N(F48)-G48)</f>
        <v/>
      </c>
      <c r="I48" s="4" t="n"/>
      <c r="J48" s="10">
        <f>IF($A48="","",COUNTIF(Attendance!$D48:$AH48,"EL"))</f>
        <v/>
      </c>
      <c r="K48" s="10">
        <f>IF($A48="","",N(I48)-J48)</f>
        <v/>
      </c>
    </row>
    <row r="49">
      <c r="A49" s="10">
        <f>IF(Employees!A49="","",Employees!A49)</f>
        <v/>
      </c>
      <c r="B49" s="10">
        <f>IF(A49="","",IFERROR(INDEX(Employees!$B$5:$B$104,MATCH(A49,Employees!$A$5:$A$104,0)),""))</f>
        <v/>
      </c>
      <c r="C49" s="4" t="n"/>
      <c r="D49" s="10">
        <f>IF($A49="","",COUNTIF(Attendance!$D49:$AH49,"CL"))</f>
        <v/>
      </c>
      <c r="E49" s="10">
        <f>IF($A49="","",N(C49)-D49)</f>
        <v/>
      </c>
      <c r="F49" s="4" t="n"/>
      <c r="G49" s="10">
        <f>IF($A49="","",COUNTIF(Attendance!$D49:$AH49,"SL"))</f>
        <v/>
      </c>
      <c r="H49" s="10">
        <f>IF($A49="","",N(F49)-G49)</f>
        <v/>
      </c>
      <c r="I49" s="4" t="n"/>
      <c r="J49" s="10">
        <f>IF($A49="","",COUNTIF(Attendance!$D49:$AH49,"EL"))</f>
        <v/>
      </c>
      <c r="K49" s="10">
        <f>IF($A49="","",N(I49)-J49)</f>
        <v/>
      </c>
    </row>
    <row r="50">
      <c r="A50" s="10">
        <f>IF(Employees!A50="","",Employees!A50)</f>
        <v/>
      </c>
      <c r="B50" s="10">
        <f>IF(A50="","",IFERROR(INDEX(Employees!$B$5:$B$104,MATCH(A50,Employees!$A$5:$A$104,0)),""))</f>
        <v/>
      </c>
      <c r="C50" s="4" t="n"/>
      <c r="D50" s="10">
        <f>IF($A50="","",COUNTIF(Attendance!$D50:$AH50,"CL"))</f>
        <v/>
      </c>
      <c r="E50" s="10">
        <f>IF($A50="","",N(C50)-D50)</f>
        <v/>
      </c>
      <c r="F50" s="4" t="n"/>
      <c r="G50" s="10">
        <f>IF($A50="","",COUNTIF(Attendance!$D50:$AH50,"SL"))</f>
        <v/>
      </c>
      <c r="H50" s="10">
        <f>IF($A50="","",N(F50)-G50)</f>
        <v/>
      </c>
      <c r="I50" s="4" t="n"/>
      <c r="J50" s="10">
        <f>IF($A50="","",COUNTIF(Attendance!$D50:$AH50,"EL"))</f>
        <v/>
      </c>
      <c r="K50" s="10">
        <f>IF($A50="","",N(I50)-J50)</f>
        <v/>
      </c>
    </row>
    <row r="51">
      <c r="A51" s="10">
        <f>IF(Employees!A51="","",Employees!A51)</f>
        <v/>
      </c>
      <c r="B51" s="10">
        <f>IF(A51="","",IFERROR(INDEX(Employees!$B$5:$B$104,MATCH(A51,Employees!$A$5:$A$104,0)),""))</f>
        <v/>
      </c>
      <c r="C51" s="4" t="n"/>
      <c r="D51" s="10">
        <f>IF($A51="","",COUNTIF(Attendance!$D51:$AH51,"CL"))</f>
        <v/>
      </c>
      <c r="E51" s="10">
        <f>IF($A51="","",N(C51)-D51)</f>
        <v/>
      </c>
      <c r="F51" s="4" t="n"/>
      <c r="G51" s="10">
        <f>IF($A51="","",COUNTIF(Attendance!$D51:$AH51,"SL"))</f>
        <v/>
      </c>
      <c r="H51" s="10">
        <f>IF($A51="","",N(F51)-G51)</f>
        <v/>
      </c>
      <c r="I51" s="4" t="n"/>
      <c r="J51" s="10">
        <f>IF($A51="","",COUNTIF(Attendance!$D51:$AH51,"EL"))</f>
        <v/>
      </c>
      <c r="K51" s="10">
        <f>IF($A51="","",N(I51)-J51)</f>
        <v/>
      </c>
    </row>
    <row r="52">
      <c r="A52" s="10">
        <f>IF(Employees!A52="","",Employees!A52)</f>
        <v/>
      </c>
      <c r="B52" s="10">
        <f>IF(A52="","",IFERROR(INDEX(Employees!$B$5:$B$104,MATCH(A52,Employees!$A$5:$A$104,0)),""))</f>
        <v/>
      </c>
      <c r="C52" s="4" t="n"/>
      <c r="D52" s="10">
        <f>IF($A52="","",COUNTIF(Attendance!$D52:$AH52,"CL"))</f>
        <v/>
      </c>
      <c r="E52" s="10">
        <f>IF($A52="","",N(C52)-D52)</f>
        <v/>
      </c>
      <c r="F52" s="4" t="n"/>
      <c r="G52" s="10">
        <f>IF($A52="","",COUNTIF(Attendance!$D52:$AH52,"SL"))</f>
        <v/>
      </c>
      <c r="H52" s="10">
        <f>IF($A52="","",N(F52)-G52)</f>
        <v/>
      </c>
      <c r="I52" s="4" t="n"/>
      <c r="J52" s="10">
        <f>IF($A52="","",COUNTIF(Attendance!$D52:$AH52,"EL"))</f>
        <v/>
      </c>
      <c r="K52" s="10">
        <f>IF($A52="","",N(I52)-J52)</f>
        <v/>
      </c>
    </row>
    <row r="53">
      <c r="A53" s="10">
        <f>IF(Employees!A53="","",Employees!A53)</f>
        <v/>
      </c>
      <c r="B53" s="10">
        <f>IF(A53="","",IFERROR(INDEX(Employees!$B$5:$B$104,MATCH(A53,Employees!$A$5:$A$104,0)),""))</f>
        <v/>
      </c>
      <c r="C53" s="4" t="n"/>
      <c r="D53" s="10">
        <f>IF($A53="","",COUNTIF(Attendance!$D53:$AH53,"CL"))</f>
        <v/>
      </c>
      <c r="E53" s="10">
        <f>IF($A53="","",N(C53)-D53)</f>
        <v/>
      </c>
      <c r="F53" s="4" t="n"/>
      <c r="G53" s="10">
        <f>IF($A53="","",COUNTIF(Attendance!$D53:$AH53,"SL"))</f>
        <v/>
      </c>
      <c r="H53" s="10">
        <f>IF($A53="","",N(F53)-G53)</f>
        <v/>
      </c>
      <c r="I53" s="4" t="n"/>
      <c r="J53" s="10">
        <f>IF($A53="","",COUNTIF(Attendance!$D53:$AH53,"EL"))</f>
        <v/>
      </c>
      <c r="K53" s="10">
        <f>IF($A53="","",N(I53)-J53)</f>
        <v/>
      </c>
    </row>
    <row r="54">
      <c r="A54" s="10">
        <f>IF(Employees!A54="","",Employees!A54)</f>
        <v/>
      </c>
      <c r="B54" s="10">
        <f>IF(A54="","",IFERROR(INDEX(Employees!$B$5:$B$104,MATCH(A54,Employees!$A$5:$A$104,0)),""))</f>
        <v/>
      </c>
      <c r="C54" s="4" t="n"/>
      <c r="D54" s="10">
        <f>IF($A54="","",COUNTIF(Attendance!$D54:$AH54,"CL"))</f>
        <v/>
      </c>
      <c r="E54" s="10">
        <f>IF($A54="","",N(C54)-D54)</f>
        <v/>
      </c>
      <c r="F54" s="4" t="n"/>
      <c r="G54" s="10">
        <f>IF($A54="","",COUNTIF(Attendance!$D54:$AH54,"SL"))</f>
        <v/>
      </c>
      <c r="H54" s="10">
        <f>IF($A54="","",N(F54)-G54)</f>
        <v/>
      </c>
      <c r="I54" s="4" t="n"/>
      <c r="J54" s="10">
        <f>IF($A54="","",COUNTIF(Attendance!$D54:$AH54,"EL"))</f>
        <v/>
      </c>
      <c r="K54" s="10">
        <f>IF($A54="","",N(I54)-J54)</f>
        <v/>
      </c>
    </row>
    <row r="55">
      <c r="A55" s="10">
        <f>IF(Employees!A55="","",Employees!A55)</f>
        <v/>
      </c>
      <c r="B55" s="10">
        <f>IF(A55="","",IFERROR(INDEX(Employees!$B$5:$B$104,MATCH(A55,Employees!$A$5:$A$104,0)),""))</f>
        <v/>
      </c>
      <c r="C55" s="4" t="n"/>
      <c r="D55" s="10">
        <f>IF($A55="","",COUNTIF(Attendance!$D55:$AH55,"CL"))</f>
        <v/>
      </c>
      <c r="E55" s="10">
        <f>IF($A55="","",N(C55)-D55)</f>
        <v/>
      </c>
      <c r="F55" s="4" t="n"/>
      <c r="G55" s="10">
        <f>IF($A55="","",COUNTIF(Attendance!$D55:$AH55,"SL"))</f>
        <v/>
      </c>
      <c r="H55" s="10">
        <f>IF($A55="","",N(F55)-G55)</f>
        <v/>
      </c>
      <c r="I55" s="4" t="n"/>
      <c r="J55" s="10">
        <f>IF($A55="","",COUNTIF(Attendance!$D55:$AH55,"EL"))</f>
        <v/>
      </c>
      <c r="K55" s="10">
        <f>IF($A55="","",N(I55)-J55)</f>
        <v/>
      </c>
    </row>
    <row r="56">
      <c r="A56" s="10">
        <f>IF(Employees!A56="","",Employees!A56)</f>
        <v/>
      </c>
      <c r="B56" s="10">
        <f>IF(A56="","",IFERROR(INDEX(Employees!$B$5:$B$104,MATCH(A56,Employees!$A$5:$A$104,0)),""))</f>
        <v/>
      </c>
      <c r="C56" s="4" t="n"/>
      <c r="D56" s="10">
        <f>IF($A56="","",COUNTIF(Attendance!$D56:$AH56,"CL"))</f>
        <v/>
      </c>
      <c r="E56" s="10">
        <f>IF($A56="","",N(C56)-D56)</f>
        <v/>
      </c>
      <c r="F56" s="4" t="n"/>
      <c r="G56" s="10">
        <f>IF($A56="","",COUNTIF(Attendance!$D56:$AH56,"SL"))</f>
        <v/>
      </c>
      <c r="H56" s="10">
        <f>IF($A56="","",N(F56)-G56)</f>
        <v/>
      </c>
      <c r="I56" s="4" t="n"/>
      <c r="J56" s="10">
        <f>IF($A56="","",COUNTIF(Attendance!$D56:$AH56,"EL"))</f>
        <v/>
      </c>
      <c r="K56" s="10">
        <f>IF($A56="","",N(I56)-J56)</f>
        <v/>
      </c>
    </row>
    <row r="57">
      <c r="A57" s="10">
        <f>IF(Employees!A57="","",Employees!A57)</f>
        <v/>
      </c>
      <c r="B57" s="10">
        <f>IF(A57="","",IFERROR(INDEX(Employees!$B$5:$B$104,MATCH(A57,Employees!$A$5:$A$104,0)),""))</f>
        <v/>
      </c>
      <c r="C57" s="4" t="n"/>
      <c r="D57" s="10">
        <f>IF($A57="","",COUNTIF(Attendance!$D57:$AH57,"CL"))</f>
        <v/>
      </c>
      <c r="E57" s="10">
        <f>IF($A57="","",N(C57)-D57)</f>
        <v/>
      </c>
      <c r="F57" s="4" t="n"/>
      <c r="G57" s="10">
        <f>IF($A57="","",COUNTIF(Attendance!$D57:$AH57,"SL"))</f>
        <v/>
      </c>
      <c r="H57" s="10">
        <f>IF($A57="","",N(F57)-G57)</f>
        <v/>
      </c>
      <c r="I57" s="4" t="n"/>
      <c r="J57" s="10">
        <f>IF($A57="","",COUNTIF(Attendance!$D57:$AH57,"EL"))</f>
        <v/>
      </c>
      <c r="K57" s="10">
        <f>IF($A57="","",N(I57)-J57)</f>
        <v/>
      </c>
    </row>
    <row r="58">
      <c r="A58" s="10">
        <f>IF(Employees!A58="","",Employees!A58)</f>
        <v/>
      </c>
      <c r="B58" s="10">
        <f>IF(A58="","",IFERROR(INDEX(Employees!$B$5:$B$104,MATCH(A58,Employees!$A$5:$A$104,0)),""))</f>
        <v/>
      </c>
      <c r="C58" s="4" t="n"/>
      <c r="D58" s="10">
        <f>IF($A58="","",COUNTIF(Attendance!$D58:$AH58,"CL"))</f>
        <v/>
      </c>
      <c r="E58" s="10">
        <f>IF($A58="","",N(C58)-D58)</f>
        <v/>
      </c>
      <c r="F58" s="4" t="n"/>
      <c r="G58" s="10">
        <f>IF($A58="","",COUNTIF(Attendance!$D58:$AH58,"SL"))</f>
        <v/>
      </c>
      <c r="H58" s="10">
        <f>IF($A58="","",N(F58)-G58)</f>
        <v/>
      </c>
      <c r="I58" s="4" t="n"/>
      <c r="J58" s="10">
        <f>IF($A58="","",COUNTIF(Attendance!$D58:$AH58,"EL"))</f>
        <v/>
      </c>
      <c r="K58" s="10">
        <f>IF($A58="","",N(I58)-J58)</f>
        <v/>
      </c>
    </row>
    <row r="59">
      <c r="A59" s="10">
        <f>IF(Employees!A59="","",Employees!A59)</f>
        <v/>
      </c>
      <c r="B59" s="10">
        <f>IF(A59="","",IFERROR(INDEX(Employees!$B$5:$B$104,MATCH(A59,Employees!$A$5:$A$104,0)),""))</f>
        <v/>
      </c>
      <c r="C59" s="4" t="n"/>
      <c r="D59" s="10">
        <f>IF($A59="","",COUNTIF(Attendance!$D59:$AH59,"CL"))</f>
        <v/>
      </c>
      <c r="E59" s="10">
        <f>IF($A59="","",N(C59)-D59)</f>
        <v/>
      </c>
      <c r="F59" s="4" t="n"/>
      <c r="G59" s="10">
        <f>IF($A59="","",COUNTIF(Attendance!$D59:$AH59,"SL"))</f>
        <v/>
      </c>
      <c r="H59" s="10">
        <f>IF($A59="","",N(F59)-G59)</f>
        <v/>
      </c>
      <c r="I59" s="4" t="n"/>
      <c r="J59" s="10">
        <f>IF($A59="","",COUNTIF(Attendance!$D59:$AH59,"EL"))</f>
        <v/>
      </c>
      <c r="K59" s="10">
        <f>IF($A59="","",N(I59)-J59)</f>
        <v/>
      </c>
    </row>
    <row r="60">
      <c r="A60" s="10">
        <f>IF(Employees!A60="","",Employees!A60)</f>
        <v/>
      </c>
      <c r="B60" s="10">
        <f>IF(A60="","",IFERROR(INDEX(Employees!$B$5:$B$104,MATCH(A60,Employees!$A$5:$A$104,0)),""))</f>
        <v/>
      </c>
      <c r="C60" s="4" t="n"/>
      <c r="D60" s="10">
        <f>IF($A60="","",COUNTIF(Attendance!$D60:$AH60,"CL"))</f>
        <v/>
      </c>
      <c r="E60" s="10">
        <f>IF($A60="","",N(C60)-D60)</f>
        <v/>
      </c>
      <c r="F60" s="4" t="n"/>
      <c r="G60" s="10">
        <f>IF($A60="","",COUNTIF(Attendance!$D60:$AH60,"SL"))</f>
        <v/>
      </c>
      <c r="H60" s="10">
        <f>IF($A60="","",N(F60)-G60)</f>
        <v/>
      </c>
      <c r="I60" s="4" t="n"/>
      <c r="J60" s="10">
        <f>IF($A60="","",COUNTIF(Attendance!$D60:$AH60,"EL"))</f>
        <v/>
      </c>
      <c r="K60" s="10">
        <f>IF($A60="","",N(I60)-J60)</f>
        <v/>
      </c>
    </row>
    <row r="61">
      <c r="A61" s="10">
        <f>IF(Employees!A61="","",Employees!A61)</f>
        <v/>
      </c>
      <c r="B61" s="10">
        <f>IF(A61="","",IFERROR(INDEX(Employees!$B$5:$B$104,MATCH(A61,Employees!$A$5:$A$104,0)),""))</f>
        <v/>
      </c>
      <c r="C61" s="4" t="n"/>
      <c r="D61" s="10">
        <f>IF($A61="","",COUNTIF(Attendance!$D61:$AH61,"CL"))</f>
        <v/>
      </c>
      <c r="E61" s="10">
        <f>IF($A61="","",N(C61)-D61)</f>
        <v/>
      </c>
      <c r="F61" s="4" t="n"/>
      <c r="G61" s="10">
        <f>IF($A61="","",COUNTIF(Attendance!$D61:$AH61,"SL"))</f>
        <v/>
      </c>
      <c r="H61" s="10">
        <f>IF($A61="","",N(F61)-G61)</f>
        <v/>
      </c>
      <c r="I61" s="4" t="n"/>
      <c r="J61" s="10">
        <f>IF($A61="","",COUNTIF(Attendance!$D61:$AH61,"EL"))</f>
        <v/>
      </c>
      <c r="K61" s="10">
        <f>IF($A61="","",N(I61)-J61)</f>
        <v/>
      </c>
    </row>
    <row r="62">
      <c r="A62" s="10">
        <f>IF(Employees!A62="","",Employees!A62)</f>
        <v/>
      </c>
      <c r="B62" s="10">
        <f>IF(A62="","",IFERROR(INDEX(Employees!$B$5:$B$104,MATCH(A62,Employees!$A$5:$A$104,0)),""))</f>
        <v/>
      </c>
      <c r="C62" s="4" t="n"/>
      <c r="D62" s="10">
        <f>IF($A62="","",COUNTIF(Attendance!$D62:$AH62,"CL"))</f>
        <v/>
      </c>
      <c r="E62" s="10">
        <f>IF($A62="","",N(C62)-D62)</f>
        <v/>
      </c>
      <c r="F62" s="4" t="n"/>
      <c r="G62" s="10">
        <f>IF($A62="","",COUNTIF(Attendance!$D62:$AH62,"SL"))</f>
        <v/>
      </c>
      <c r="H62" s="10">
        <f>IF($A62="","",N(F62)-G62)</f>
        <v/>
      </c>
      <c r="I62" s="4" t="n"/>
      <c r="J62" s="10">
        <f>IF($A62="","",COUNTIF(Attendance!$D62:$AH62,"EL"))</f>
        <v/>
      </c>
      <c r="K62" s="10">
        <f>IF($A62="","",N(I62)-J62)</f>
        <v/>
      </c>
    </row>
    <row r="63">
      <c r="A63" s="10">
        <f>IF(Employees!A63="","",Employees!A63)</f>
        <v/>
      </c>
      <c r="B63" s="10">
        <f>IF(A63="","",IFERROR(INDEX(Employees!$B$5:$B$104,MATCH(A63,Employees!$A$5:$A$104,0)),""))</f>
        <v/>
      </c>
      <c r="C63" s="4" t="n"/>
      <c r="D63" s="10">
        <f>IF($A63="","",COUNTIF(Attendance!$D63:$AH63,"CL"))</f>
        <v/>
      </c>
      <c r="E63" s="10">
        <f>IF($A63="","",N(C63)-D63)</f>
        <v/>
      </c>
      <c r="F63" s="4" t="n"/>
      <c r="G63" s="10">
        <f>IF($A63="","",COUNTIF(Attendance!$D63:$AH63,"SL"))</f>
        <v/>
      </c>
      <c r="H63" s="10">
        <f>IF($A63="","",N(F63)-G63)</f>
        <v/>
      </c>
      <c r="I63" s="4" t="n"/>
      <c r="J63" s="10">
        <f>IF($A63="","",COUNTIF(Attendance!$D63:$AH63,"EL"))</f>
        <v/>
      </c>
      <c r="K63" s="10">
        <f>IF($A63="","",N(I63)-J63)</f>
        <v/>
      </c>
    </row>
    <row r="64">
      <c r="A64" s="10">
        <f>IF(Employees!A64="","",Employees!A64)</f>
        <v/>
      </c>
      <c r="B64" s="10">
        <f>IF(A64="","",IFERROR(INDEX(Employees!$B$5:$B$104,MATCH(A64,Employees!$A$5:$A$104,0)),""))</f>
        <v/>
      </c>
      <c r="C64" s="4" t="n"/>
      <c r="D64" s="10">
        <f>IF($A64="","",COUNTIF(Attendance!$D64:$AH64,"CL"))</f>
        <v/>
      </c>
      <c r="E64" s="10">
        <f>IF($A64="","",N(C64)-D64)</f>
        <v/>
      </c>
      <c r="F64" s="4" t="n"/>
      <c r="G64" s="10">
        <f>IF($A64="","",COUNTIF(Attendance!$D64:$AH64,"SL"))</f>
        <v/>
      </c>
      <c r="H64" s="10">
        <f>IF($A64="","",N(F64)-G64)</f>
        <v/>
      </c>
      <c r="I64" s="4" t="n"/>
      <c r="J64" s="10">
        <f>IF($A64="","",COUNTIF(Attendance!$D64:$AH64,"EL"))</f>
        <v/>
      </c>
      <c r="K64" s="10">
        <f>IF($A64="","",N(I64)-J64)</f>
        <v/>
      </c>
    </row>
    <row r="65">
      <c r="A65" s="10">
        <f>IF(Employees!A65="","",Employees!A65)</f>
        <v/>
      </c>
      <c r="B65" s="10">
        <f>IF(A65="","",IFERROR(INDEX(Employees!$B$5:$B$104,MATCH(A65,Employees!$A$5:$A$104,0)),""))</f>
        <v/>
      </c>
      <c r="C65" s="4" t="n"/>
      <c r="D65" s="10">
        <f>IF($A65="","",COUNTIF(Attendance!$D65:$AH65,"CL"))</f>
        <v/>
      </c>
      <c r="E65" s="10">
        <f>IF($A65="","",N(C65)-D65)</f>
        <v/>
      </c>
      <c r="F65" s="4" t="n"/>
      <c r="G65" s="10">
        <f>IF($A65="","",COUNTIF(Attendance!$D65:$AH65,"SL"))</f>
        <v/>
      </c>
      <c r="H65" s="10">
        <f>IF($A65="","",N(F65)-G65)</f>
        <v/>
      </c>
      <c r="I65" s="4" t="n"/>
      <c r="J65" s="10">
        <f>IF($A65="","",COUNTIF(Attendance!$D65:$AH65,"EL"))</f>
        <v/>
      </c>
      <c r="K65" s="10">
        <f>IF($A65="","",N(I65)-J65)</f>
        <v/>
      </c>
    </row>
    <row r="66">
      <c r="A66" s="10">
        <f>IF(Employees!A66="","",Employees!A66)</f>
        <v/>
      </c>
      <c r="B66" s="10">
        <f>IF(A66="","",IFERROR(INDEX(Employees!$B$5:$B$104,MATCH(A66,Employees!$A$5:$A$104,0)),""))</f>
        <v/>
      </c>
      <c r="C66" s="4" t="n"/>
      <c r="D66" s="10">
        <f>IF($A66="","",COUNTIF(Attendance!$D66:$AH66,"CL"))</f>
        <v/>
      </c>
      <c r="E66" s="10">
        <f>IF($A66="","",N(C66)-D66)</f>
        <v/>
      </c>
      <c r="F66" s="4" t="n"/>
      <c r="G66" s="10">
        <f>IF($A66="","",COUNTIF(Attendance!$D66:$AH66,"SL"))</f>
        <v/>
      </c>
      <c r="H66" s="10">
        <f>IF($A66="","",N(F66)-G66)</f>
        <v/>
      </c>
      <c r="I66" s="4" t="n"/>
      <c r="J66" s="10">
        <f>IF($A66="","",COUNTIF(Attendance!$D66:$AH66,"EL"))</f>
        <v/>
      </c>
      <c r="K66" s="10">
        <f>IF($A66="","",N(I66)-J66)</f>
        <v/>
      </c>
    </row>
    <row r="67">
      <c r="A67" s="10">
        <f>IF(Employees!A67="","",Employees!A67)</f>
        <v/>
      </c>
      <c r="B67" s="10">
        <f>IF(A67="","",IFERROR(INDEX(Employees!$B$5:$B$104,MATCH(A67,Employees!$A$5:$A$104,0)),""))</f>
        <v/>
      </c>
      <c r="C67" s="4" t="n"/>
      <c r="D67" s="10">
        <f>IF($A67="","",COUNTIF(Attendance!$D67:$AH67,"CL"))</f>
        <v/>
      </c>
      <c r="E67" s="10">
        <f>IF($A67="","",N(C67)-D67)</f>
        <v/>
      </c>
      <c r="F67" s="4" t="n"/>
      <c r="G67" s="10">
        <f>IF($A67="","",COUNTIF(Attendance!$D67:$AH67,"SL"))</f>
        <v/>
      </c>
      <c r="H67" s="10">
        <f>IF($A67="","",N(F67)-G67)</f>
        <v/>
      </c>
      <c r="I67" s="4" t="n"/>
      <c r="J67" s="10">
        <f>IF($A67="","",COUNTIF(Attendance!$D67:$AH67,"EL"))</f>
        <v/>
      </c>
      <c r="K67" s="10">
        <f>IF($A67="","",N(I67)-J67)</f>
        <v/>
      </c>
    </row>
    <row r="68">
      <c r="A68" s="10">
        <f>IF(Employees!A68="","",Employees!A68)</f>
        <v/>
      </c>
      <c r="B68" s="10">
        <f>IF(A68="","",IFERROR(INDEX(Employees!$B$5:$B$104,MATCH(A68,Employees!$A$5:$A$104,0)),""))</f>
        <v/>
      </c>
      <c r="C68" s="4" t="n"/>
      <c r="D68" s="10">
        <f>IF($A68="","",COUNTIF(Attendance!$D68:$AH68,"CL"))</f>
        <v/>
      </c>
      <c r="E68" s="10">
        <f>IF($A68="","",N(C68)-D68)</f>
        <v/>
      </c>
      <c r="F68" s="4" t="n"/>
      <c r="G68" s="10">
        <f>IF($A68="","",COUNTIF(Attendance!$D68:$AH68,"SL"))</f>
        <v/>
      </c>
      <c r="H68" s="10">
        <f>IF($A68="","",N(F68)-G68)</f>
        <v/>
      </c>
      <c r="I68" s="4" t="n"/>
      <c r="J68" s="10">
        <f>IF($A68="","",COUNTIF(Attendance!$D68:$AH68,"EL"))</f>
        <v/>
      </c>
      <c r="K68" s="10">
        <f>IF($A68="","",N(I68)-J68)</f>
        <v/>
      </c>
    </row>
    <row r="69">
      <c r="A69" s="10">
        <f>IF(Employees!A69="","",Employees!A69)</f>
        <v/>
      </c>
      <c r="B69" s="10">
        <f>IF(A69="","",IFERROR(INDEX(Employees!$B$5:$B$104,MATCH(A69,Employees!$A$5:$A$104,0)),""))</f>
        <v/>
      </c>
      <c r="C69" s="4" t="n"/>
      <c r="D69" s="10">
        <f>IF($A69="","",COUNTIF(Attendance!$D69:$AH69,"CL"))</f>
        <v/>
      </c>
      <c r="E69" s="10">
        <f>IF($A69="","",N(C69)-D69)</f>
        <v/>
      </c>
      <c r="F69" s="4" t="n"/>
      <c r="G69" s="10">
        <f>IF($A69="","",COUNTIF(Attendance!$D69:$AH69,"SL"))</f>
        <v/>
      </c>
      <c r="H69" s="10">
        <f>IF($A69="","",N(F69)-G69)</f>
        <v/>
      </c>
      <c r="I69" s="4" t="n"/>
      <c r="J69" s="10">
        <f>IF($A69="","",COUNTIF(Attendance!$D69:$AH69,"EL"))</f>
        <v/>
      </c>
      <c r="K69" s="10">
        <f>IF($A69="","",N(I69)-J69)</f>
        <v/>
      </c>
    </row>
    <row r="70">
      <c r="A70" s="10">
        <f>IF(Employees!A70="","",Employees!A70)</f>
        <v/>
      </c>
      <c r="B70" s="10">
        <f>IF(A70="","",IFERROR(INDEX(Employees!$B$5:$B$104,MATCH(A70,Employees!$A$5:$A$104,0)),""))</f>
        <v/>
      </c>
      <c r="C70" s="4" t="n"/>
      <c r="D70" s="10">
        <f>IF($A70="","",COUNTIF(Attendance!$D70:$AH70,"CL"))</f>
        <v/>
      </c>
      <c r="E70" s="10">
        <f>IF($A70="","",N(C70)-D70)</f>
        <v/>
      </c>
      <c r="F70" s="4" t="n"/>
      <c r="G70" s="10">
        <f>IF($A70="","",COUNTIF(Attendance!$D70:$AH70,"SL"))</f>
        <v/>
      </c>
      <c r="H70" s="10">
        <f>IF($A70="","",N(F70)-G70)</f>
        <v/>
      </c>
      <c r="I70" s="4" t="n"/>
      <c r="J70" s="10">
        <f>IF($A70="","",COUNTIF(Attendance!$D70:$AH70,"EL"))</f>
        <v/>
      </c>
      <c r="K70" s="10">
        <f>IF($A70="","",N(I70)-J70)</f>
        <v/>
      </c>
    </row>
    <row r="71">
      <c r="A71" s="10">
        <f>IF(Employees!A71="","",Employees!A71)</f>
        <v/>
      </c>
      <c r="B71" s="10">
        <f>IF(A71="","",IFERROR(INDEX(Employees!$B$5:$B$104,MATCH(A71,Employees!$A$5:$A$104,0)),""))</f>
        <v/>
      </c>
      <c r="C71" s="4" t="n"/>
      <c r="D71" s="10">
        <f>IF($A71="","",COUNTIF(Attendance!$D71:$AH71,"CL"))</f>
        <v/>
      </c>
      <c r="E71" s="10">
        <f>IF($A71="","",N(C71)-D71)</f>
        <v/>
      </c>
      <c r="F71" s="4" t="n"/>
      <c r="G71" s="10">
        <f>IF($A71="","",COUNTIF(Attendance!$D71:$AH71,"SL"))</f>
        <v/>
      </c>
      <c r="H71" s="10">
        <f>IF($A71="","",N(F71)-G71)</f>
        <v/>
      </c>
      <c r="I71" s="4" t="n"/>
      <c r="J71" s="10">
        <f>IF($A71="","",COUNTIF(Attendance!$D71:$AH71,"EL"))</f>
        <v/>
      </c>
      <c r="K71" s="10">
        <f>IF($A71="","",N(I71)-J71)</f>
        <v/>
      </c>
    </row>
    <row r="72">
      <c r="A72" s="10">
        <f>IF(Employees!A72="","",Employees!A72)</f>
        <v/>
      </c>
      <c r="B72" s="10">
        <f>IF(A72="","",IFERROR(INDEX(Employees!$B$5:$B$104,MATCH(A72,Employees!$A$5:$A$104,0)),""))</f>
        <v/>
      </c>
      <c r="C72" s="4" t="n"/>
      <c r="D72" s="10">
        <f>IF($A72="","",COUNTIF(Attendance!$D72:$AH72,"CL"))</f>
        <v/>
      </c>
      <c r="E72" s="10">
        <f>IF($A72="","",N(C72)-D72)</f>
        <v/>
      </c>
      <c r="F72" s="4" t="n"/>
      <c r="G72" s="10">
        <f>IF($A72="","",COUNTIF(Attendance!$D72:$AH72,"SL"))</f>
        <v/>
      </c>
      <c r="H72" s="10">
        <f>IF($A72="","",N(F72)-G72)</f>
        <v/>
      </c>
      <c r="I72" s="4" t="n"/>
      <c r="J72" s="10">
        <f>IF($A72="","",COUNTIF(Attendance!$D72:$AH72,"EL"))</f>
        <v/>
      </c>
      <c r="K72" s="10">
        <f>IF($A72="","",N(I72)-J72)</f>
        <v/>
      </c>
    </row>
    <row r="73">
      <c r="A73" s="10">
        <f>IF(Employees!A73="","",Employees!A73)</f>
        <v/>
      </c>
      <c r="B73" s="10">
        <f>IF(A73="","",IFERROR(INDEX(Employees!$B$5:$B$104,MATCH(A73,Employees!$A$5:$A$104,0)),""))</f>
        <v/>
      </c>
      <c r="C73" s="4" t="n"/>
      <c r="D73" s="10">
        <f>IF($A73="","",COUNTIF(Attendance!$D73:$AH73,"CL"))</f>
        <v/>
      </c>
      <c r="E73" s="10">
        <f>IF($A73="","",N(C73)-D73)</f>
        <v/>
      </c>
      <c r="F73" s="4" t="n"/>
      <c r="G73" s="10">
        <f>IF($A73="","",COUNTIF(Attendance!$D73:$AH73,"SL"))</f>
        <v/>
      </c>
      <c r="H73" s="10">
        <f>IF($A73="","",N(F73)-G73)</f>
        <v/>
      </c>
      <c r="I73" s="4" t="n"/>
      <c r="J73" s="10">
        <f>IF($A73="","",COUNTIF(Attendance!$D73:$AH73,"EL"))</f>
        <v/>
      </c>
      <c r="K73" s="10">
        <f>IF($A73="","",N(I73)-J73)</f>
        <v/>
      </c>
    </row>
    <row r="74">
      <c r="A74" s="10">
        <f>IF(Employees!A74="","",Employees!A74)</f>
        <v/>
      </c>
      <c r="B74" s="10">
        <f>IF(A74="","",IFERROR(INDEX(Employees!$B$5:$B$104,MATCH(A74,Employees!$A$5:$A$104,0)),""))</f>
        <v/>
      </c>
      <c r="C74" s="4" t="n"/>
      <c r="D74" s="10">
        <f>IF($A74="","",COUNTIF(Attendance!$D74:$AH74,"CL"))</f>
        <v/>
      </c>
      <c r="E74" s="10">
        <f>IF($A74="","",N(C74)-D74)</f>
        <v/>
      </c>
      <c r="F74" s="4" t="n"/>
      <c r="G74" s="10">
        <f>IF($A74="","",COUNTIF(Attendance!$D74:$AH74,"SL"))</f>
        <v/>
      </c>
      <c r="H74" s="10">
        <f>IF($A74="","",N(F74)-G74)</f>
        <v/>
      </c>
      <c r="I74" s="4" t="n"/>
      <c r="J74" s="10">
        <f>IF($A74="","",COUNTIF(Attendance!$D74:$AH74,"EL"))</f>
        <v/>
      </c>
      <c r="K74" s="10">
        <f>IF($A74="","",N(I74)-J74)</f>
        <v/>
      </c>
    </row>
    <row r="75">
      <c r="A75" s="10">
        <f>IF(Employees!A75="","",Employees!A75)</f>
        <v/>
      </c>
      <c r="B75" s="10">
        <f>IF(A75="","",IFERROR(INDEX(Employees!$B$5:$B$104,MATCH(A75,Employees!$A$5:$A$104,0)),""))</f>
        <v/>
      </c>
      <c r="C75" s="4" t="n"/>
      <c r="D75" s="10">
        <f>IF($A75="","",COUNTIF(Attendance!$D75:$AH75,"CL"))</f>
        <v/>
      </c>
      <c r="E75" s="10">
        <f>IF($A75="","",N(C75)-D75)</f>
        <v/>
      </c>
      <c r="F75" s="4" t="n"/>
      <c r="G75" s="10">
        <f>IF($A75="","",COUNTIF(Attendance!$D75:$AH75,"SL"))</f>
        <v/>
      </c>
      <c r="H75" s="10">
        <f>IF($A75="","",N(F75)-G75)</f>
        <v/>
      </c>
      <c r="I75" s="4" t="n"/>
      <c r="J75" s="10">
        <f>IF($A75="","",COUNTIF(Attendance!$D75:$AH75,"EL"))</f>
        <v/>
      </c>
      <c r="K75" s="10">
        <f>IF($A75="","",N(I75)-J75)</f>
        <v/>
      </c>
    </row>
    <row r="76">
      <c r="A76" s="10">
        <f>IF(Employees!A76="","",Employees!A76)</f>
        <v/>
      </c>
      <c r="B76" s="10">
        <f>IF(A76="","",IFERROR(INDEX(Employees!$B$5:$B$104,MATCH(A76,Employees!$A$5:$A$104,0)),""))</f>
        <v/>
      </c>
      <c r="C76" s="4" t="n"/>
      <c r="D76" s="10">
        <f>IF($A76="","",COUNTIF(Attendance!$D76:$AH76,"CL"))</f>
        <v/>
      </c>
      <c r="E76" s="10">
        <f>IF($A76="","",N(C76)-D76)</f>
        <v/>
      </c>
      <c r="F76" s="4" t="n"/>
      <c r="G76" s="10">
        <f>IF($A76="","",COUNTIF(Attendance!$D76:$AH76,"SL"))</f>
        <v/>
      </c>
      <c r="H76" s="10">
        <f>IF($A76="","",N(F76)-G76)</f>
        <v/>
      </c>
      <c r="I76" s="4" t="n"/>
      <c r="J76" s="10">
        <f>IF($A76="","",COUNTIF(Attendance!$D76:$AH76,"EL"))</f>
        <v/>
      </c>
      <c r="K76" s="10">
        <f>IF($A76="","",N(I76)-J76)</f>
        <v/>
      </c>
    </row>
    <row r="77">
      <c r="A77" s="10">
        <f>IF(Employees!A77="","",Employees!A77)</f>
        <v/>
      </c>
      <c r="B77" s="10">
        <f>IF(A77="","",IFERROR(INDEX(Employees!$B$5:$B$104,MATCH(A77,Employees!$A$5:$A$104,0)),""))</f>
        <v/>
      </c>
      <c r="C77" s="4" t="n"/>
      <c r="D77" s="10">
        <f>IF($A77="","",COUNTIF(Attendance!$D77:$AH77,"CL"))</f>
        <v/>
      </c>
      <c r="E77" s="10">
        <f>IF($A77="","",N(C77)-D77)</f>
        <v/>
      </c>
      <c r="F77" s="4" t="n"/>
      <c r="G77" s="10">
        <f>IF($A77="","",COUNTIF(Attendance!$D77:$AH77,"SL"))</f>
        <v/>
      </c>
      <c r="H77" s="10">
        <f>IF($A77="","",N(F77)-G77)</f>
        <v/>
      </c>
      <c r="I77" s="4" t="n"/>
      <c r="J77" s="10">
        <f>IF($A77="","",COUNTIF(Attendance!$D77:$AH77,"EL"))</f>
        <v/>
      </c>
      <c r="K77" s="10">
        <f>IF($A77="","",N(I77)-J77)</f>
        <v/>
      </c>
    </row>
    <row r="78">
      <c r="A78" s="10">
        <f>IF(Employees!A78="","",Employees!A78)</f>
        <v/>
      </c>
      <c r="B78" s="10">
        <f>IF(A78="","",IFERROR(INDEX(Employees!$B$5:$B$104,MATCH(A78,Employees!$A$5:$A$104,0)),""))</f>
        <v/>
      </c>
      <c r="C78" s="4" t="n"/>
      <c r="D78" s="10">
        <f>IF($A78="","",COUNTIF(Attendance!$D78:$AH78,"CL"))</f>
        <v/>
      </c>
      <c r="E78" s="10">
        <f>IF($A78="","",N(C78)-D78)</f>
        <v/>
      </c>
      <c r="F78" s="4" t="n"/>
      <c r="G78" s="10">
        <f>IF($A78="","",COUNTIF(Attendance!$D78:$AH78,"SL"))</f>
        <v/>
      </c>
      <c r="H78" s="10">
        <f>IF($A78="","",N(F78)-G78)</f>
        <v/>
      </c>
      <c r="I78" s="4" t="n"/>
      <c r="J78" s="10">
        <f>IF($A78="","",COUNTIF(Attendance!$D78:$AH78,"EL"))</f>
        <v/>
      </c>
      <c r="K78" s="10">
        <f>IF($A78="","",N(I78)-J78)</f>
        <v/>
      </c>
    </row>
    <row r="79">
      <c r="A79" s="10">
        <f>IF(Employees!A79="","",Employees!A79)</f>
        <v/>
      </c>
      <c r="B79" s="10">
        <f>IF(A79="","",IFERROR(INDEX(Employees!$B$5:$B$104,MATCH(A79,Employees!$A$5:$A$104,0)),""))</f>
        <v/>
      </c>
      <c r="C79" s="4" t="n"/>
      <c r="D79" s="10">
        <f>IF($A79="","",COUNTIF(Attendance!$D79:$AH79,"CL"))</f>
        <v/>
      </c>
      <c r="E79" s="10">
        <f>IF($A79="","",N(C79)-D79)</f>
        <v/>
      </c>
      <c r="F79" s="4" t="n"/>
      <c r="G79" s="10">
        <f>IF($A79="","",COUNTIF(Attendance!$D79:$AH79,"SL"))</f>
        <v/>
      </c>
      <c r="H79" s="10">
        <f>IF($A79="","",N(F79)-G79)</f>
        <v/>
      </c>
      <c r="I79" s="4" t="n"/>
      <c r="J79" s="10">
        <f>IF($A79="","",COUNTIF(Attendance!$D79:$AH79,"EL"))</f>
        <v/>
      </c>
      <c r="K79" s="10">
        <f>IF($A79="","",N(I79)-J79)</f>
        <v/>
      </c>
    </row>
    <row r="80">
      <c r="A80" s="10">
        <f>IF(Employees!A80="","",Employees!A80)</f>
        <v/>
      </c>
      <c r="B80" s="10">
        <f>IF(A80="","",IFERROR(INDEX(Employees!$B$5:$B$104,MATCH(A80,Employees!$A$5:$A$104,0)),""))</f>
        <v/>
      </c>
      <c r="C80" s="4" t="n"/>
      <c r="D80" s="10">
        <f>IF($A80="","",COUNTIF(Attendance!$D80:$AH80,"CL"))</f>
        <v/>
      </c>
      <c r="E80" s="10">
        <f>IF($A80="","",N(C80)-D80)</f>
        <v/>
      </c>
      <c r="F80" s="4" t="n"/>
      <c r="G80" s="10">
        <f>IF($A80="","",COUNTIF(Attendance!$D80:$AH80,"SL"))</f>
        <v/>
      </c>
      <c r="H80" s="10">
        <f>IF($A80="","",N(F80)-G80)</f>
        <v/>
      </c>
      <c r="I80" s="4" t="n"/>
      <c r="J80" s="10">
        <f>IF($A80="","",COUNTIF(Attendance!$D80:$AH80,"EL"))</f>
        <v/>
      </c>
      <c r="K80" s="10">
        <f>IF($A80="","",N(I80)-J80)</f>
        <v/>
      </c>
    </row>
    <row r="81">
      <c r="A81" s="10">
        <f>IF(Employees!A81="","",Employees!A81)</f>
        <v/>
      </c>
      <c r="B81" s="10">
        <f>IF(A81="","",IFERROR(INDEX(Employees!$B$5:$B$104,MATCH(A81,Employees!$A$5:$A$104,0)),""))</f>
        <v/>
      </c>
      <c r="C81" s="4" t="n"/>
      <c r="D81" s="10">
        <f>IF($A81="","",COUNTIF(Attendance!$D81:$AH81,"CL"))</f>
        <v/>
      </c>
      <c r="E81" s="10">
        <f>IF($A81="","",N(C81)-D81)</f>
        <v/>
      </c>
      <c r="F81" s="4" t="n"/>
      <c r="G81" s="10">
        <f>IF($A81="","",COUNTIF(Attendance!$D81:$AH81,"SL"))</f>
        <v/>
      </c>
      <c r="H81" s="10">
        <f>IF($A81="","",N(F81)-G81)</f>
        <v/>
      </c>
      <c r="I81" s="4" t="n"/>
      <c r="J81" s="10">
        <f>IF($A81="","",COUNTIF(Attendance!$D81:$AH81,"EL"))</f>
        <v/>
      </c>
      <c r="K81" s="10">
        <f>IF($A81="","",N(I81)-J81)</f>
        <v/>
      </c>
    </row>
    <row r="82">
      <c r="A82" s="10">
        <f>IF(Employees!A82="","",Employees!A82)</f>
        <v/>
      </c>
      <c r="B82" s="10">
        <f>IF(A82="","",IFERROR(INDEX(Employees!$B$5:$B$104,MATCH(A82,Employees!$A$5:$A$104,0)),""))</f>
        <v/>
      </c>
      <c r="C82" s="4" t="n"/>
      <c r="D82" s="10">
        <f>IF($A82="","",COUNTIF(Attendance!$D82:$AH82,"CL"))</f>
        <v/>
      </c>
      <c r="E82" s="10">
        <f>IF($A82="","",N(C82)-D82)</f>
        <v/>
      </c>
      <c r="F82" s="4" t="n"/>
      <c r="G82" s="10">
        <f>IF($A82="","",COUNTIF(Attendance!$D82:$AH82,"SL"))</f>
        <v/>
      </c>
      <c r="H82" s="10">
        <f>IF($A82="","",N(F82)-G82)</f>
        <v/>
      </c>
      <c r="I82" s="4" t="n"/>
      <c r="J82" s="10">
        <f>IF($A82="","",COUNTIF(Attendance!$D82:$AH82,"EL"))</f>
        <v/>
      </c>
      <c r="K82" s="10">
        <f>IF($A82="","",N(I82)-J82)</f>
        <v/>
      </c>
    </row>
    <row r="83">
      <c r="A83" s="10">
        <f>IF(Employees!A83="","",Employees!A83)</f>
        <v/>
      </c>
      <c r="B83" s="10">
        <f>IF(A83="","",IFERROR(INDEX(Employees!$B$5:$B$104,MATCH(A83,Employees!$A$5:$A$104,0)),""))</f>
        <v/>
      </c>
      <c r="C83" s="4" t="n"/>
      <c r="D83" s="10">
        <f>IF($A83="","",COUNTIF(Attendance!$D83:$AH83,"CL"))</f>
        <v/>
      </c>
      <c r="E83" s="10">
        <f>IF($A83="","",N(C83)-D83)</f>
        <v/>
      </c>
      <c r="F83" s="4" t="n"/>
      <c r="G83" s="10">
        <f>IF($A83="","",COUNTIF(Attendance!$D83:$AH83,"SL"))</f>
        <v/>
      </c>
      <c r="H83" s="10">
        <f>IF($A83="","",N(F83)-G83)</f>
        <v/>
      </c>
      <c r="I83" s="4" t="n"/>
      <c r="J83" s="10">
        <f>IF($A83="","",COUNTIF(Attendance!$D83:$AH83,"EL"))</f>
        <v/>
      </c>
      <c r="K83" s="10">
        <f>IF($A83="","",N(I83)-J83)</f>
        <v/>
      </c>
    </row>
    <row r="84">
      <c r="A84" s="10">
        <f>IF(Employees!A84="","",Employees!A84)</f>
        <v/>
      </c>
      <c r="B84" s="10">
        <f>IF(A84="","",IFERROR(INDEX(Employees!$B$5:$B$104,MATCH(A84,Employees!$A$5:$A$104,0)),""))</f>
        <v/>
      </c>
      <c r="C84" s="4" t="n"/>
      <c r="D84" s="10">
        <f>IF($A84="","",COUNTIF(Attendance!$D84:$AH84,"CL"))</f>
        <v/>
      </c>
      <c r="E84" s="10">
        <f>IF($A84="","",N(C84)-D84)</f>
        <v/>
      </c>
      <c r="F84" s="4" t="n"/>
      <c r="G84" s="10">
        <f>IF($A84="","",COUNTIF(Attendance!$D84:$AH84,"SL"))</f>
        <v/>
      </c>
      <c r="H84" s="10">
        <f>IF($A84="","",N(F84)-G84)</f>
        <v/>
      </c>
      <c r="I84" s="4" t="n"/>
      <c r="J84" s="10">
        <f>IF($A84="","",COUNTIF(Attendance!$D84:$AH84,"EL"))</f>
        <v/>
      </c>
      <c r="K84" s="10">
        <f>IF($A84="","",N(I84)-J84)</f>
        <v/>
      </c>
    </row>
    <row r="85">
      <c r="A85" s="10">
        <f>IF(Employees!A85="","",Employees!A85)</f>
        <v/>
      </c>
      <c r="B85" s="10">
        <f>IF(A85="","",IFERROR(INDEX(Employees!$B$5:$B$104,MATCH(A85,Employees!$A$5:$A$104,0)),""))</f>
        <v/>
      </c>
      <c r="C85" s="4" t="n"/>
      <c r="D85" s="10">
        <f>IF($A85="","",COUNTIF(Attendance!$D85:$AH85,"CL"))</f>
        <v/>
      </c>
      <c r="E85" s="10">
        <f>IF($A85="","",N(C85)-D85)</f>
        <v/>
      </c>
      <c r="F85" s="4" t="n"/>
      <c r="G85" s="10">
        <f>IF($A85="","",COUNTIF(Attendance!$D85:$AH85,"SL"))</f>
        <v/>
      </c>
      <c r="H85" s="10">
        <f>IF($A85="","",N(F85)-G85)</f>
        <v/>
      </c>
      <c r="I85" s="4" t="n"/>
      <c r="J85" s="10">
        <f>IF($A85="","",COUNTIF(Attendance!$D85:$AH85,"EL"))</f>
        <v/>
      </c>
      <c r="K85" s="10">
        <f>IF($A85="","",N(I85)-J85)</f>
        <v/>
      </c>
    </row>
    <row r="86">
      <c r="A86" s="10">
        <f>IF(Employees!A86="","",Employees!A86)</f>
        <v/>
      </c>
      <c r="B86" s="10">
        <f>IF(A86="","",IFERROR(INDEX(Employees!$B$5:$B$104,MATCH(A86,Employees!$A$5:$A$104,0)),""))</f>
        <v/>
      </c>
      <c r="C86" s="4" t="n"/>
      <c r="D86" s="10">
        <f>IF($A86="","",COUNTIF(Attendance!$D86:$AH86,"CL"))</f>
        <v/>
      </c>
      <c r="E86" s="10">
        <f>IF($A86="","",N(C86)-D86)</f>
        <v/>
      </c>
      <c r="F86" s="4" t="n"/>
      <c r="G86" s="10">
        <f>IF($A86="","",COUNTIF(Attendance!$D86:$AH86,"SL"))</f>
        <v/>
      </c>
      <c r="H86" s="10">
        <f>IF($A86="","",N(F86)-G86)</f>
        <v/>
      </c>
      <c r="I86" s="4" t="n"/>
      <c r="J86" s="10">
        <f>IF($A86="","",COUNTIF(Attendance!$D86:$AH86,"EL"))</f>
        <v/>
      </c>
      <c r="K86" s="10">
        <f>IF($A86="","",N(I86)-J86)</f>
        <v/>
      </c>
    </row>
    <row r="87">
      <c r="A87" s="10">
        <f>IF(Employees!A87="","",Employees!A87)</f>
        <v/>
      </c>
      <c r="B87" s="10">
        <f>IF(A87="","",IFERROR(INDEX(Employees!$B$5:$B$104,MATCH(A87,Employees!$A$5:$A$104,0)),""))</f>
        <v/>
      </c>
      <c r="C87" s="4" t="n"/>
      <c r="D87" s="10">
        <f>IF($A87="","",COUNTIF(Attendance!$D87:$AH87,"CL"))</f>
        <v/>
      </c>
      <c r="E87" s="10">
        <f>IF($A87="","",N(C87)-D87)</f>
        <v/>
      </c>
      <c r="F87" s="4" t="n"/>
      <c r="G87" s="10">
        <f>IF($A87="","",COUNTIF(Attendance!$D87:$AH87,"SL"))</f>
        <v/>
      </c>
      <c r="H87" s="10">
        <f>IF($A87="","",N(F87)-G87)</f>
        <v/>
      </c>
      <c r="I87" s="4" t="n"/>
      <c r="J87" s="10">
        <f>IF($A87="","",COUNTIF(Attendance!$D87:$AH87,"EL"))</f>
        <v/>
      </c>
      <c r="K87" s="10">
        <f>IF($A87="","",N(I87)-J87)</f>
        <v/>
      </c>
    </row>
    <row r="88">
      <c r="A88" s="10">
        <f>IF(Employees!A88="","",Employees!A88)</f>
        <v/>
      </c>
      <c r="B88" s="10">
        <f>IF(A88="","",IFERROR(INDEX(Employees!$B$5:$B$104,MATCH(A88,Employees!$A$5:$A$104,0)),""))</f>
        <v/>
      </c>
      <c r="C88" s="4" t="n"/>
      <c r="D88" s="10">
        <f>IF($A88="","",COUNTIF(Attendance!$D88:$AH88,"CL"))</f>
        <v/>
      </c>
      <c r="E88" s="10">
        <f>IF($A88="","",N(C88)-D88)</f>
        <v/>
      </c>
      <c r="F88" s="4" t="n"/>
      <c r="G88" s="10">
        <f>IF($A88="","",COUNTIF(Attendance!$D88:$AH88,"SL"))</f>
        <v/>
      </c>
      <c r="H88" s="10">
        <f>IF($A88="","",N(F88)-G88)</f>
        <v/>
      </c>
      <c r="I88" s="4" t="n"/>
      <c r="J88" s="10">
        <f>IF($A88="","",COUNTIF(Attendance!$D88:$AH88,"EL"))</f>
        <v/>
      </c>
      <c r="K88" s="10">
        <f>IF($A88="","",N(I88)-J88)</f>
        <v/>
      </c>
    </row>
    <row r="89">
      <c r="A89" s="10">
        <f>IF(Employees!A89="","",Employees!A89)</f>
        <v/>
      </c>
      <c r="B89" s="10">
        <f>IF(A89="","",IFERROR(INDEX(Employees!$B$5:$B$104,MATCH(A89,Employees!$A$5:$A$104,0)),""))</f>
        <v/>
      </c>
      <c r="C89" s="4" t="n"/>
      <c r="D89" s="10">
        <f>IF($A89="","",COUNTIF(Attendance!$D89:$AH89,"CL"))</f>
        <v/>
      </c>
      <c r="E89" s="10">
        <f>IF($A89="","",N(C89)-D89)</f>
        <v/>
      </c>
      <c r="F89" s="4" t="n"/>
      <c r="G89" s="10">
        <f>IF($A89="","",COUNTIF(Attendance!$D89:$AH89,"SL"))</f>
        <v/>
      </c>
      <c r="H89" s="10">
        <f>IF($A89="","",N(F89)-G89)</f>
        <v/>
      </c>
      <c r="I89" s="4" t="n"/>
      <c r="J89" s="10">
        <f>IF($A89="","",COUNTIF(Attendance!$D89:$AH89,"EL"))</f>
        <v/>
      </c>
      <c r="K89" s="10">
        <f>IF($A89="","",N(I89)-J89)</f>
        <v/>
      </c>
    </row>
    <row r="90">
      <c r="A90" s="10">
        <f>IF(Employees!A90="","",Employees!A90)</f>
        <v/>
      </c>
      <c r="B90" s="10">
        <f>IF(A90="","",IFERROR(INDEX(Employees!$B$5:$B$104,MATCH(A90,Employees!$A$5:$A$104,0)),""))</f>
        <v/>
      </c>
      <c r="C90" s="4" t="n"/>
      <c r="D90" s="10">
        <f>IF($A90="","",COUNTIF(Attendance!$D90:$AH90,"CL"))</f>
        <v/>
      </c>
      <c r="E90" s="10">
        <f>IF($A90="","",N(C90)-D90)</f>
        <v/>
      </c>
      <c r="F90" s="4" t="n"/>
      <c r="G90" s="10">
        <f>IF($A90="","",COUNTIF(Attendance!$D90:$AH90,"SL"))</f>
        <v/>
      </c>
      <c r="H90" s="10">
        <f>IF($A90="","",N(F90)-G90)</f>
        <v/>
      </c>
      <c r="I90" s="4" t="n"/>
      <c r="J90" s="10">
        <f>IF($A90="","",COUNTIF(Attendance!$D90:$AH90,"EL"))</f>
        <v/>
      </c>
      <c r="K90" s="10">
        <f>IF($A90="","",N(I90)-J90)</f>
        <v/>
      </c>
    </row>
    <row r="91">
      <c r="A91" s="10">
        <f>IF(Employees!A91="","",Employees!A91)</f>
        <v/>
      </c>
      <c r="B91" s="10">
        <f>IF(A91="","",IFERROR(INDEX(Employees!$B$5:$B$104,MATCH(A91,Employees!$A$5:$A$104,0)),""))</f>
        <v/>
      </c>
      <c r="C91" s="4" t="n"/>
      <c r="D91" s="10">
        <f>IF($A91="","",COUNTIF(Attendance!$D91:$AH91,"CL"))</f>
        <v/>
      </c>
      <c r="E91" s="10">
        <f>IF($A91="","",N(C91)-D91)</f>
        <v/>
      </c>
      <c r="F91" s="4" t="n"/>
      <c r="G91" s="10">
        <f>IF($A91="","",COUNTIF(Attendance!$D91:$AH91,"SL"))</f>
        <v/>
      </c>
      <c r="H91" s="10">
        <f>IF($A91="","",N(F91)-G91)</f>
        <v/>
      </c>
      <c r="I91" s="4" t="n"/>
      <c r="J91" s="10">
        <f>IF($A91="","",COUNTIF(Attendance!$D91:$AH91,"EL"))</f>
        <v/>
      </c>
      <c r="K91" s="10">
        <f>IF($A91="","",N(I91)-J91)</f>
        <v/>
      </c>
    </row>
    <row r="92">
      <c r="A92" s="10">
        <f>IF(Employees!A92="","",Employees!A92)</f>
        <v/>
      </c>
      <c r="B92" s="10">
        <f>IF(A92="","",IFERROR(INDEX(Employees!$B$5:$B$104,MATCH(A92,Employees!$A$5:$A$104,0)),""))</f>
        <v/>
      </c>
      <c r="C92" s="4" t="n"/>
      <c r="D92" s="10">
        <f>IF($A92="","",COUNTIF(Attendance!$D92:$AH92,"CL"))</f>
        <v/>
      </c>
      <c r="E92" s="10">
        <f>IF($A92="","",N(C92)-D92)</f>
        <v/>
      </c>
      <c r="F92" s="4" t="n"/>
      <c r="G92" s="10">
        <f>IF($A92="","",COUNTIF(Attendance!$D92:$AH92,"SL"))</f>
        <v/>
      </c>
      <c r="H92" s="10">
        <f>IF($A92="","",N(F92)-G92)</f>
        <v/>
      </c>
      <c r="I92" s="4" t="n"/>
      <c r="J92" s="10">
        <f>IF($A92="","",COUNTIF(Attendance!$D92:$AH92,"EL"))</f>
        <v/>
      </c>
      <c r="K92" s="10">
        <f>IF($A92="","",N(I92)-J92)</f>
        <v/>
      </c>
    </row>
    <row r="93">
      <c r="A93" s="10">
        <f>IF(Employees!A93="","",Employees!A93)</f>
        <v/>
      </c>
      <c r="B93" s="10">
        <f>IF(A93="","",IFERROR(INDEX(Employees!$B$5:$B$104,MATCH(A93,Employees!$A$5:$A$104,0)),""))</f>
        <v/>
      </c>
      <c r="C93" s="4" t="n"/>
      <c r="D93" s="10">
        <f>IF($A93="","",COUNTIF(Attendance!$D93:$AH93,"CL"))</f>
        <v/>
      </c>
      <c r="E93" s="10">
        <f>IF($A93="","",N(C93)-D93)</f>
        <v/>
      </c>
      <c r="F93" s="4" t="n"/>
      <c r="G93" s="10">
        <f>IF($A93="","",COUNTIF(Attendance!$D93:$AH93,"SL"))</f>
        <v/>
      </c>
      <c r="H93" s="10">
        <f>IF($A93="","",N(F93)-G93)</f>
        <v/>
      </c>
      <c r="I93" s="4" t="n"/>
      <c r="J93" s="10">
        <f>IF($A93="","",COUNTIF(Attendance!$D93:$AH93,"EL"))</f>
        <v/>
      </c>
      <c r="K93" s="10">
        <f>IF($A93="","",N(I93)-J93)</f>
        <v/>
      </c>
    </row>
    <row r="94">
      <c r="A94" s="10">
        <f>IF(Employees!A94="","",Employees!A94)</f>
        <v/>
      </c>
      <c r="B94" s="10">
        <f>IF(A94="","",IFERROR(INDEX(Employees!$B$5:$B$104,MATCH(A94,Employees!$A$5:$A$104,0)),""))</f>
        <v/>
      </c>
      <c r="C94" s="4" t="n"/>
      <c r="D94" s="10">
        <f>IF($A94="","",COUNTIF(Attendance!$D94:$AH94,"CL"))</f>
        <v/>
      </c>
      <c r="E94" s="10">
        <f>IF($A94="","",N(C94)-D94)</f>
        <v/>
      </c>
      <c r="F94" s="4" t="n"/>
      <c r="G94" s="10">
        <f>IF($A94="","",COUNTIF(Attendance!$D94:$AH94,"SL"))</f>
        <v/>
      </c>
      <c r="H94" s="10">
        <f>IF($A94="","",N(F94)-G94)</f>
        <v/>
      </c>
      <c r="I94" s="4" t="n"/>
      <c r="J94" s="10">
        <f>IF($A94="","",COUNTIF(Attendance!$D94:$AH94,"EL"))</f>
        <v/>
      </c>
      <c r="K94" s="10">
        <f>IF($A94="","",N(I94)-J94)</f>
        <v/>
      </c>
    </row>
    <row r="95">
      <c r="A95" s="10">
        <f>IF(Employees!A95="","",Employees!A95)</f>
        <v/>
      </c>
      <c r="B95" s="10">
        <f>IF(A95="","",IFERROR(INDEX(Employees!$B$5:$B$104,MATCH(A95,Employees!$A$5:$A$104,0)),""))</f>
        <v/>
      </c>
      <c r="C95" s="4" t="n"/>
      <c r="D95" s="10">
        <f>IF($A95="","",COUNTIF(Attendance!$D95:$AH95,"CL"))</f>
        <v/>
      </c>
      <c r="E95" s="10">
        <f>IF($A95="","",N(C95)-D95)</f>
        <v/>
      </c>
      <c r="F95" s="4" t="n"/>
      <c r="G95" s="10">
        <f>IF($A95="","",COUNTIF(Attendance!$D95:$AH95,"SL"))</f>
        <v/>
      </c>
      <c r="H95" s="10">
        <f>IF($A95="","",N(F95)-G95)</f>
        <v/>
      </c>
      <c r="I95" s="4" t="n"/>
      <c r="J95" s="10">
        <f>IF($A95="","",COUNTIF(Attendance!$D95:$AH95,"EL"))</f>
        <v/>
      </c>
      <c r="K95" s="10">
        <f>IF($A95="","",N(I95)-J95)</f>
        <v/>
      </c>
    </row>
    <row r="96">
      <c r="A96" s="10">
        <f>IF(Employees!A96="","",Employees!A96)</f>
        <v/>
      </c>
      <c r="B96" s="10">
        <f>IF(A96="","",IFERROR(INDEX(Employees!$B$5:$B$104,MATCH(A96,Employees!$A$5:$A$104,0)),""))</f>
        <v/>
      </c>
      <c r="C96" s="4" t="n"/>
      <c r="D96" s="10">
        <f>IF($A96="","",COUNTIF(Attendance!$D96:$AH96,"CL"))</f>
        <v/>
      </c>
      <c r="E96" s="10">
        <f>IF($A96="","",N(C96)-D96)</f>
        <v/>
      </c>
      <c r="F96" s="4" t="n"/>
      <c r="G96" s="10">
        <f>IF($A96="","",COUNTIF(Attendance!$D96:$AH96,"SL"))</f>
        <v/>
      </c>
      <c r="H96" s="10">
        <f>IF($A96="","",N(F96)-G96)</f>
        <v/>
      </c>
      <c r="I96" s="4" t="n"/>
      <c r="J96" s="10">
        <f>IF($A96="","",COUNTIF(Attendance!$D96:$AH96,"EL"))</f>
        <v/>
      </c>
      <c r="K96" s="10">
        <f>IF($A96="","",N(I96)-J96)</f>
        <v/>
      </c>
    </row>
    <row r="97">
      <c r="A97" s="10">
        <f>IF(Employees!A97="","",Employees!A97)</f>
        <v/>
      </c>
      <c r="B97" s="10">
        <f>IF(A97="","",IFERROR(INDEX(Employees!$B$5:$B$104,MATCH(A97,Employees!$A$5:$A$104,0)),""))</f>
        <v/>
      </c>
      <c r="C97" s="4" t="n"/>
      <c r="D97" s="10">
        <f>IF($A97="","",COUNTIF(Attendance!$D97:$AH97,"CL"))</f>
        <v/>
      </c>
      <c r="E97" s="10">
        <f>IF($A97="","",N(C97)-D97)</f>
        <v/>
      </c>
      <c r="F97" s="4" t="n"/>
      <c r="G97" s="10">
        <f>IF($A97="","",COUNTIF(Attendance!$D97:$AH97,"SL"))</f>
        <v/>
      </c>
      <c r="H97" s="10">
        <f>IF($A97="","",N(F97)-G97)</f>
        <v/>
      </c>
      <c r="I97" s="4" t="n"/>
      <c r="J97" s="10">
        <f>IF($A97="","",COUNTIF(Attendance!$D97:$AH97,"EL"))</f>
        <v/>
      </c>
      <c r="K97" s="10">
        <f>IF($A97="","",N(I97)-J97)</f>
        <v/>
      </c>
    </row>
    <row r="98">
      <c r="A98" s="10">
        <f>IF(Employees!A98="","",Employees!A98)</f>
        <v/>
      </c>
      <c r="B98" s="10">
        <f>IF(A98="","",IFERROR(INDEX(Employees!$B$5:$B$104,MATCH(A98,Employees!$A$5:$A$104,0)),""))</f>
        <v/>
      </c>
      <c r="C98" s="4" t="n"/>
      <c r="D98" s="10">
        <f>IF($A98="","",COUNTIF(Attendance!$D98:$AH98,"CL"))</f>
        <v/>
      </c>
      <c r="E98" s="10">
        <f>IF($A98="","",N(C98)-D98)</f>
        <v/>
      </c>
      <c r="F98" s="4" t="n"/>
      <c r="G98" s="10">
        <f>IF($A98="","",COUNTIF(Attendance!$D98:$AH98,"SL"))</f>
        <v/>
      </c>
      <c r="H98" s="10">
        <f>IF($A98="","",N(F98)-G98)</f>
        <v/>
      </c>
      <c r="I98" s="4" t="n"/>
      <c r="J98" s="10">
        <f>IF($A98="","",COUNTIF(Attendance!$D98:$AH98,"EL"))</f>
        <v/>
      </c>
      <c r="K98" s="10">
        <f>IF($A98="","",N(I98)-J98)</f>
        <v/>
      </c>
    </row>
    <row r="99">
      <c r="A99" s="10">
        <f>IF(Employees!A99="","",Employees!A99)</f>
        <v/>
      </c>
      <c r="B99" s="10">
        <f>IF(A99="","",IFERROR(INDEX(Employees!$B$5:$B$104,MATCH(A99,Employees!$A$5:$A$104,0)),""))</f>
        <v/>
      </c>
      <c r="C99" s="4" t="n"/>
      <c r="D99" s="10">
        <f>IF($A99="","",COUNTIF(Attendance!$D99:$AH99,"CL"))</f>
        <v/>
      </c>
      <c r="E99" s="10">
        <f>IF($A99="","",N(C99)-D99)</f>
        <v/>
      </c>
      <c r="F99" s="4" t="n"/>
      <c r="G99" s="10">
        <f>IF($A99="","",COUNTIF(Attendance!$D99:$AH99,"SL"))</f>
        <v/>
      </c>
      <c r="H99" s="10">
        <f>IF($A99="","",N(F99)-G99)</f>
        <v/>
      </c>
      <c r="I99" s="4" t="n"/>
      <c r="J99" s="10">
        <f>IF($A99="","",COUNTIF(Attendance!$D99:$AH99,"EL"))</f>
        <v/>
      </c>
      <c r="K99" s="10">
        <f>IF($A99="","",N(I99)-J99)</f>
        <v/>
      </c>
    </row>
    <row r="100">
      <c r="A100" s="10">
        <f>IF(Employees!A100="","",Employees!A100)</f>
        <v/>
      </c>
      <c r="B100" s="10">
        <f>IF(A100="","",IFERROR(INDEX(Employees!$B$5:$B$104,MATCH(A100,Employees!$A$5:$A$104,0)),""))</f>
        <v/>
      </c>
      <c r="C100" s="4" t="n"/>
      <c r="D100" s="10">
        <f>IF($A100="","",COUNTIF(Attendance!$D100:$AH100,"CL"))</f>
        <v/>
      </c>
      <c r="E100" s="10">
        <f>IF($A100="","",N(C100)-D100)</f>
        <v/>
      </c>
      <c r="F100" s="4" t="n"/>
      <c r="G100" s="10">
        <f>IF($A100="","",COUNTIF(Attendance!$D100:$AH100,"SL"))</f>
        <v/>
      </c>
      <c r="H100" s="10">
        <f>IF($A100="","",N(F100)-G100)</f>
        <v/>
      </c>
      <c r="I100" s="4" t="n"/>
      <c r="J100" s="10">
        <f>IF($A100="","",COUNTIF(Attendance!$D100:$AH100,"EL"))</f>
        <v/>
      </c>
      <c r="K100" s="10">
        <f>IF($A100="","",N(I100)-J100)</f>
        <v/>
      </c>
    </row>
    <row r="101">
      <c r="A101" s="10">
        <f>IF(Employees!A101="","",Employees!A101)</f>
        <v/>
      </c>
      <c r="B101" s="10">
        <f>IF(A101="","",IFERROR(INDEX(Employees!$B$5:$B$104,MATCH(A101,Employees!$A$5:$A$104,0)),""))</f>
        <v/>
      </c>
      <c r="C101" s="4" t="n"/>
      <c r="D101" s="10">
        <f>IF($A101="","",COUNTIF(Attendance!$D101:$AH101,"CL"))</f>
        <v/>
      </c>
      <c r="E101" s="10">
        <f>IF($A101="","",N(C101)-D101)</f>
        <v/>
      </c>
      <c r="F101" s="4" t="n"/>
      <c r="G101" s="10">
        <f>IF($A101="","",COUNTIF(Attendance!$D101:$AH101,"SL"))</f>
        <v/>
      </c>
      <c r="H101" s="10">
        <f>IF($A101="","",N(F101)-G101)</f>
        <v/>
      </c>
      <c r="I101" s="4" t="n"/>
      <c r="J101" s="10">
        <f>IF($A101="","",COUNTIF(Attendance!$D101:$AH101,"EL"))</f>
        <v/>
      </c>
      <c r="K101" s="10">
        <f>IF($A101="","",N(I101)-J101)</f>
        <v/>
      </c>
    </row>
    <row r="102">
      <c r="A102" s="10">
        <f>IF(Employees!A102="","",Employees!A102)</f>
        <v/>
      </c>
      <c r="B102" s="10">
        <f>IF(A102="","",IFERROR(INDEX(Employees!$B$5:$B$104,MATCH(A102,Employees!$A$5:$A$104,0)),""))</f>
        <v/>
      </c>
      <c r="C102" s="4" t="n"/>
      <c r="D102" s="10">
        <f>IF($A102="","",COUNTIF(Attendance!$D102:$AH102,"CL"))</f>
        <v/>
      </c>
      <c r="E102" s="10">
        <f>IF($A102="","",N(C102)-D102)</f>
        <v/>
      </c>
      <c r="F102" s="4" t="n"/>
      <c r="G102" s="10">
        <f>IF($A102="","",COUNTIF(Attendance!$D102:$AH102,"SL"))</f>
        <v/>
      </c>
      <c r="H102" s="10">
        <f>IF($A102="","",N(F102)-G102)</f>
        <v/>
      </c>
      <c r="I102" s="4" t="n"/>
      <c r="J102" s="10">
        <f>IF($A102="","",COUNTIF(Attendance!$D102:$AH102,"EL"))</f>
        <v/>
      </c>
      <c r="K102" s="10">
        <f>IF($A102="","",N(I102)-J102)</f>
        <v/>
      </c>
    </row>
    <row r="103">
      <c r="A103" s="10">
        <f>IF(Employees!A103="","",Employees!A103)</f>
        <v/>
      </c>
      <c r="B103" s="10">
        <f>IF(A103="","",IFERROR(INDEX(Employees!$B$5:$B$104,MATCH(A103,Employees!$A$5:$A$104,0)),""))</f>
        <v/>
      </c>
      <c r="C103" s="4" t="n"/>
      <c r="D103" s="10">
        <f>IF($A103="","",COUNTIF(Attendance!$D103:$AH103,"CL"))</f>
        <v/>
      </c>
      <c r="E103" s="10">
        <f>IF($A103="","",N(C103)-D103)</f>
        <v/>
      </c>
      <c r="F103" s="4" t="n"/>
      <c r="G103" s="10">
        <f>IF($A103="","",COUNTIF(Attendance!$D103:$AH103,"SL"))</f>
        <v/>
      </c>
      <c r="H103" s="10">
        <f>IF($A103="","",N(F103)-G103)</f>
        <v/>
      </c>
      <c r="I103" s="4" t="n"/>
      <c r="J103" s="10">
        <f>IF($A103="","",COUNTIF(Attendance!$D103:$AH103,"EL"))</f>
        <v/>
      </c>
      <c r="K103" s="10">
        <f>IF($A103="","",N(I103)-J103)</f>
        <v/>
      </c>
    </row>
    <row r="104">
      <c r="A104" s="10">
        <f>IF(Employees!A104="","",Employees!A104)</f>
        <v/>
      </c>
      <c r="B104" s="10">
        <f>IF(A104="","",IFERROR(INDEX(Employees!$B$5:$B$104,MATCH(A104,Employees!$A$5:$A$104,0)),""))</f>
        <v/>
      </c>
      <c r="C104" s="4" t="n"/>
      <c r="D104" s="10">
        <f>IF($A104="","",COUNTIF(Attendance!$D104:$AH104,"CL"))</f>
        <v/>
      </c>
      <c r="E104" s="10">
        <f>IF($A104="","",N(C104)-D104)</f>
        <v/>
      </c>
      <c r="F104" s="4" t="n"/>
      <c r="G104" s="10">
        <f>IF($A104="","",COUNTIF(Attendance!$D104:$AH104,"SL"))</f>
        <v/>
      </c>
      <c r="H104" s="10">
        <f>IF($A104="","",N(F104)-G104)</f>
        <v/>
      </c>
      <c r="I104" s="4" t="n"/>
      <c r="J104" s="10">
        <f>IF($A104="","",COUNTIF(Attendance!$D104:$AH104,"EL"))</f>
        <v/>
      </c>
      <c r="K104" s="10">
        <f>IF($A104="","",N(I104)-J104)</f>
        <v/>
      </c>
    </row>
  </sheetData>
  <conditionalFormatting sqref="E5:E104">
    <cfRule type="cellIs" priority="1" operator="lessThan" dxfId="0">
      <formula>0</formula>
    </cfRule>
  </conditionalFormatting>
  <conditionalFormatting sqref="H5:H104">
    <cfRule type="cellIs" priority="2" operator="lessThan" dxfId="0">
      <formula>0</formula>
    </cfRule>
  </conditionalFormatting>
  <conditionalFormatting sqref="K5:K104">
    <cfRule type="cellIs" priority="3" operator="lessThan" dxfId="0">
      <formula>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0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0" customWidth="1" min="3" max="3"/>
    <col width="16" customWidth="1" min="4" max="4"/>
    <col width="12" customWidth="1" min="5" max="5"/>
    <col width="12" customWidth="1" min="6" max="6"/>
    <col width="10" customWidth="1" min="7" max="7"/>
    <col width="16" customWidth="1" min="8" max="8"/>
    <col width="16" customWidth="1" min="9" max="9"/>
    <col width="14" customWidth="1" min="10" max="10"/>
    <col width="14" customWidth="1" min="11" max="11"/>
  </cols>
  <sheetData>
    <row r="1">
      <c r="A1" s="1" t="inlineStr">
        <is>
          <t>Salary Summary (gross earned, before deductions)</t>
        </is>
      </c>
    </row>
    <row r="2">
      <c r="A2" s="2" t="inlineStr">
        <is>
          <t>Earned gross = monthly gross / days in month x payable days. Add PF, ESI, Professional Tax and TDS separately, or run payroll in payroll software.</t>
        </is>
      </c>
    </row>
    <row r="4" ht="32" customHeight="1">
      <c r="A4" s="3" t="inlineStr">
        <is>
          <t>Employee ID</t>
        </is>
      </c>
      <c r="B4" s="3" t="inlineStr">
        <is>
          <t>Name</t>
        </is>
      </c>
      <c r="C4" s="3" t="inlineStr">
        <is>
          <t>Status</t>
        </is>
      </c>
      <c r="D4" s="3" t="inlineStr">
        <is>
          <t>Monthly gross (Rs)</t>
        </is>
      </c>
      <c r="E4" s="3" t="inlineStr">
        <is>
          <t>Days in month</t>
        </is>
      </c>
      <c r="F4" s="3" t="inlineStr">
        <is>
          <t>Payable days</t>
        </is>
      </c>
      <c r="G4" s="3" t="inlineStr">
        <is>
          <t>LOP days</t>
        </is>
      </c>
      <c r="H4" s="3" t="inlineStr">
        <is>
          <t>Earned gross (Rs)</t>
        </is>
      </c>
      <c r="I4" s="3" t="inlineStr">
        <is>
          <t>Other additions (Rs)</t>
        </is>
      </c>
      <c r="J4" s="3" t="inlineStr">
        <is>
          <t>Deductions (Rs)</t>
        </is>
      </c>
      <c r="K4" s="3" t="inlineStr">
        <is>
          <t>Net pay (Rs)</t>
        </is>
      </c>
    </row>
    <row r="5">
      <c r="A5" s="10">
        <f>IF(Employees!A5="","",Employees!A5)</f>
        <v/>
      </c>
      <c r="B5" s="10">
        <f>IF(A5="","",IFERROR(INDEX(Employees!$B$5:$B$104,MATCH(A5,Employees!$A$5:$A$104,0)),""))</f>
        <v/>
      </c>
      <c r="C5" s="10">
        <f>IF(A5="","",IFERROR(INDEX(Employees!$G$5:$G$104,MATCH(A5,Employees!$A$5:$A$104,0)),""))</f>
        <v/>
      </c>
      <c r="D5" s="12">
        <f>IF(A5="","",IFERROR(INDEX(Employees!$H$5:$H$104,MATCH(A5,Employees!$A$5:$A$104,0)),0))</f>
        <v/>
      </c>
      <c r="E5" s="10">
        <f>IF(A5="","",Attendance!$F$2)</f>
        <v/>
      </c>
      <c r="F5" s="10">
        <f>IF(A5="","",IFERROR(INDEX(Attendance!$AO$5:$AO$104,MATCH(A5,Attendance!$A$5:$A$104,0)),0))</f>
        <v/>
      </c>
      <c r="G5" s="10">
        <f>IF(A5="","",E5-F5)</f>
        <v/>
      </c>
      <c r="H5" s="12">
        <f>IF(A5="","",ROUND(D5/E5*F5,0))</f>
        <v/>
      </c>
      <c r="I5" s="6" t="n"/>
      <c r="J5" s="6" t="n"/>
      <c r="K5" s="12">
        <f>IF(A5="","",H5+N(I5)-N(J5))</f>
        <v/>
      </c>
    </row>
    <row r="6">
      <c r="A6" s="10">
        <f>IF(Employees!A6="","",Employees!A6)</f>
        <v/>
      </c>
      <c r="B6" s="10">
        <f>IF(A6="","",IFERROR(INDEX(Employees!$B$5:$B$104,MATCH(A6,Employees!$A$5:$A$104,0)),""))</f>
        <v/>
      </c>
      <c r="C6" s="10">
        <f>IF(A6="","",IFERROR(INDEX(Employees!$G$5:$G$104,MATCH(A6,Employees!$A$5:$A$104,0)),""))</f>
        <v/>
      </c>
      <c r="D6" s="12">
        <f>IF(A6="","",IFERROR(INDEX(Employees!$H$5:$H$104,MATCH(A6,Employees!$A$5:$A$104,0)),0))</f>
        <v/>
      </c>
      <c r="E6" s="10">
        <f>IF(A6="","",Attendance!$F$2)</f>
        <v/>
      </c>
      <c r="F6" s="10">
        <f>IF(A6="","",IFERROR(INDEX(Attendance!$AO$5:$AO$104,MATCH(A6,Attendance!$A$5:$A$104,0)),0))</f>
        <v/>
      </c>
      <c r="G6" s="10">
        <f>IF(A6="","",E6-F6)</f>
        <v/>
      </c>
      <c r="H6" s="12">
        <f>IF(A6="","",ROUND(D6/E6*F6,0))</f>
        <v/>
      </c>
      <c r="I6" s="6" t="n"/>
      <c r="J6" s="6" t="n"/>
      <c r="K6" s="12">
        <f>IF(A6="","",H6+N(I6)-N(J6))</f>
        <v/>
      </c>
    </row>
    <row r="7">
      <c r="A7" s="10">
        <f>IF(Employees!A7="","",Employees!A7)</f>
        <v/>
      </c>
      <c r="B7" s="10">
        <f>IF(A7="","",IFERROR(INDEX(Employees!$B$5:$B$104,MATCH(A7,Employees!$A$5:$A$104,0)),""))</f>
        <v/>
      </c>
      <c r="C7" s="10">
        <f>IF(A7="","",IFERROR(INDEX(Employees!$G$5:$G$104,MATCH(A7,Employees!$A$5:$A$104,0)),""))</f>
        <v/>
      </c>
      <c r="D7" s="12">
        <f>IF(A7="","",IFERROR(INDEX(Employees!$H$5:$H$104,MATCH(A7,Employees!$A$5:$A$104,0)),0))</f>
        <v/>
      </c>
      <c r="E7" s="10">
        <f>IF(A7="","",Attendance!$F$2)</f>
        <v/>
      </c>
      <c r="F7" s="10">
        <f>IF(A7="","",IFERROR(INDEX(Attendance!$AO$5:$AO$104,MATCH(A7,Attendance!$A$5:$A$104,0)),0))</f>
        <v/>
      </c>
      <c r="G7" s="10">
        <f>IF(A7="","",E7-F7)</f>
        <v/>
      </c>
      <c r="H7" s="12">
        <f>IF(A7="","",ROUND(D7/E7*F7,0))</f>
        <v/>
      </c>
      <c r="I7" s="6" t="n"/>
      <c r="J7" s="6" t="n"/>
      <c r="K7" s="12">
        <f>IF(A7="","",H7+N(I7)-N(J7))</f>
        <v/>
      </c>
    </row>
    <row r="8">
      <c r="A8" s="10">
        <f>IF(Employees!A8="","",Employees!A8)</f>
        <v/>
      </c>
      <c r="B8" s="10">
        <f>IF(A8="","",IFERROR(INDEX(Employees!$B$5:$B$104,MATCH(A8,Employees!$A$5:$A$104,0)),""))</f>
        <v/>
      </c>
      <c r="C8" s="10">
        <f>IF(A8="","",IFERROR(INDEX(Employees!$G$5:$G$104,MATCH(A8,Employees!$A$5:$A$104,0)),""))</f>
        <v/>
      </c>
      <c r="D8" s="12">
        <f>IF(A8="","",IFERROR(INDEX(Employees!$H$5:$H$104,MATCH(A8,Employees!$A$5:$A$104,0)),0))</f>
        <v/>
      </c>
      <c r="E8" s="10">
        <f>IF(A8="","",Attendance!$F$2)</f>
        <v/>
      </c>
      <c r="F8" s="10">
        <f>IF(A8="","",IFERROR(INDEX(Attendance!$AO$5:$AO$104,MATCH(A8,Attendance!$A$5:$A$104,0)),0))</f>
        <v/>
      </c>
      <c r="G8" s="10">
        <f>IF(A8="","",E8-F8)</f>
        <v/>
      </c>
      <c r="H8" s="12">
        <f>IF(A8="","",ROUND(D8/E8*F8,0))</f>
        <v/>
      </c>
      <c r="I8" s="6" t="n"/>
      <c r="J8" s="6" t="n"/>
      <c r="K8" s="12">
        <f>IF(A8="","",H8+N(I8)-N(J8))</f>
        <v/>
      </c>
    </row>
    <row r="9">
      <c r="A9" s="10">
        <f>IF(Employees!A9="","",Employees!A9)</f>
        <v/>
      </c>
      <c r="B9" s="10">
        <f>IF(A9="","",IFERROR(INDEX(Employees!$B$5:$B$104,MATCH(A9,Employees!$A$5:$A$104,0)),""))</f>
        <v/>
      </c>
      <c r="C9" s="10">
        <f>IF(A9="","",IFERROR(INDEX(Employees!$G$5:$G$104,MATCH(A9,Employees!$A$5:$A$104,0)),""))</f>
        <v/>
      </c>
      <c r="D9" s="12">
        <f>IF(A9="","",IFERROR(INDEX(Employees!$H$5:$H$104,MATCH(A9,Employees!$A$5:$A$104,0)),0))</f>
        <v/>
      </c>
      <c r="E9" s="10">
        <f>IF(A9="","",Attendance!$F$2)</f>
        <v/>
      </c>
      <c r="F9" s="10">
        <f>IF(A9="","",IFERROR(INDEX(Attendance!$AO$5:$AO$104,MATCH(A9,Attendance!$A$5:$A$104,0)),0))</f>
        <v/>
      </c>
      <c r="G9" s="10">
        <f>IF(A9="","",E9-F9)</f>
        <v/>
      </c>
      <c r="H9" s="12">
        <f>IF(A9="","",ROUND(D9/E9*F9,0))</f>
        <v/>
      </c>
      <c r="I9" s="6" t="n"/>
      <c r="J9" s="6" t="n"/>
      <c r="K9" s="12">
        <f>IF(A9="","",H9+N(I9)-N(J9))</f>
        <v/>
      </c>
    </row>
    <row r="10">
      <c r="A10" s="10">
        <f>IF(Employees!A10="","",Employees!A10)</f>
        <v/>
      </c>
      <c r="B10" s="10">
        <f>IF(A10="","",IFERROR(INDEX(Employees!$B$5:$B$104,MATCH(A10,Employees!$A$5:$A$104,0)),""))</f>
        <v/>
      </c>
      <c r="C10" s="10">
        <f>IF(A10="","",IFERROR(INDEX(Employees!$G$5:$G$104,MATCH(A10,Employees!$A$5:$A$104,0)),""))</f>
        <v/>
      </c>
      <c r="D10" s="12">
        <f>IF(A10="","",IFERROR(INDEX(Employees!$H$5:$H$104,MATCH(A10,Employees!$A$5:$A$104,0)),0))</f>
        <v/>
      </c>
      <c r="E10" s="10">
        <f>IF(A10="","",Attendance!$F$2)</f>
        <v/>
      </c>
      <c r="F10" s="10">
        <f>IF(A10="","",IFERROR(INDEX(Attendance!$AO$5:$AO$104,MATCH(A10,Attendance!$A$5:$A$104,0)),0))</f>
        <v/>
      </c>
      <c r="G10" s="10">
        <f>IF(A10="","",E10-F10)</f>
        <v/>
      </c>
      <c r="H10" s="12">
        <f>IF(A10="","",ROUND(D10/E10*F10,0))</f>
        <v/>
      </c>
      <c r="I10" s="6" t="n"/>
      <c r="J10" s="6" t="n"/>
      <c r="K10" s="12">
        <f>IF(A10="","",H10+N(I10)-N(J10))</f>
        <v/>
      </c>
    </row>
    <row r="11">
      <c r="A11" s="10">
        <f>IF(Employees!A11="","",Employees!A11)</f>
        <v/>
      </c>
      <c r="B11" s="10">
        <f>IF(A11="","",IFERROR(INDEX(Employees!$B$5:$B$104,MATCH(A11,Employees!$A$5:$A$104,0)),""))</f>
        <v/>
      </c>
      <c r="C11" s="10">
        <f>IF(A11="","",IFERROR(INDEX(Employees!$G$5:$G$104,MATCH(A11,Employees!$A$5:$A$104,0)),""))</f>
        <v/>
      </c>
      <c r="D11" s="12">
        <f>IF(A11="","",IFERROR(INDEX(Employees!$H$5:$H$104,MATCH(A11,Employees!$A$5:$A$104,0)),0))</f>
        <v/>
      </c>
      <c r="E11" s="10">
        <f>IF(A11="","",Attendance!$F$2)</f>
        <v/>
      </c>
      <c r="F11" s="10">
        <f>IF(A11="","",IFERROR(INDEX(Attendance!$AO$5:$AO$104,MATCH(A11,Attendance!$A$5:$A$104,0)),0))</f>
        <v/>
      </c>
      <c r="G11" s="10">
        <f>IF(A11="","",E11-F11)</f>
        <v/>
      </c>
      <c r="H11" s="12">
        <f>IF(A11="","",ROUND(D11/E11*F11,0))</f>
        <v/>
      </c>
      <c r="I11" s="6" t="n"/>
      <c r="J11" s="6" t="n"/>
      <c r="K11" s="12">
        <f>IF(A11="","",H11+N(I11)-N(J11))</f>
        <v/>
      </c>
    </row>
    <row r="12">
      <c r="A12" s="10">
        <f>IF(Employees!A12="","",Employees!A12)</f>
        <v/>
      </c>
      <c r="B12" s="10">
        <f>IF(A12="","",IFERROR(INDEX(Employees!$B$5:$B$104,MATCH(A12,Employees!$A$5:$A$104,0)),""))</f>
        <v/>
      </c>
      <c r="C12" s="10">
        <f>IF(A12="","",IFERROR(INDEX(Employees!$G$5:$G$104,MATCH(A12,Employees!$A$5:$A$104,0)),""))</f>
        <v/>
      </c>
      <c r="D12" s="12">
        <f>IF(A12="","",IFERROR(INDEX(Employees!$H$5:$H$104,MATCH(A12,Employees!$A$5:$A$104,0)),0))</f>
        <v/>
      </c>
      <c r="E12" s="10">
        <f>IF(A12="","",Attendance!$F$2)</f>
        <v/>
      </c>
      <c r="F12" s="10">
        <f>IF(A12="","",IFERROR(INDEX(Attendance!$AO$5:$AO$104,MATCH(A12,Attendance!$A$5:$A$104,0)),0))</f>
        <v/>
      </c>
      <c r="G12" s="10">
        <f>IF(A12="","",E12-F12)</f>
        <v/>
      </c>
      <c r="H12" s="12">
        <f>IF(A12="","",ROUND(D12/E12*F12,0))</f>
        <v/>
      </c>
      <c r="I12" s="6" t="n"/>
      <c r="J12" s="6" t="n"/>
      <c r="K12" s="12">
        <f>IF(A12="","",H12+N(I12)-N(J12))</f>
        <v/>
      </c>
    </row>
    <row r="13">
      <c r="A13" s="10">
        <f>IF(Employees!A13="","",Employees!A13)</f>
        <v/>
      </c>
      <c r="B13" s="10">
        <f>IF(A13="","",IFERROR(INDEX(Employees!$B$5:$B$104,MATCH(A13,Employees!$A$5:$A$104,0)),""))</f>
        <v/>
      </c>
      <c r="C13" s="10">
        <f>IF(A13="","",IFERROR(INDEX(Employees!$G$5:$G$104,MATCH(A13,Employees!$A$5:$A$104,0)),""))</f>
        <v/>
      </c>
      <c r="D13" s="12">
        <f>IF(A13="","",IFERROR(INDEX(Employees!$H$5:$H$104,MATCH(A13,Employees!$A$5:$A$104,0)),0))</f>
        <v/>
      </c>
      <c r="E13" s="10">
        <f>IF(A13="","",Attendance!$F$2)</f>
        <v/>
      </c>
      <c r="F13" s="10">
        <f>IF(A13="","",IFERROR(INDEX(Attendance!$AO$5:$AO$104,MATCH(A13,Attendance!$A$5:$A$104,0)),0))</f>
        <v/>
      </c>
      <c r="G13" s="10">
        <f>IF(A13="","",E13-F13)</f>
        <v/>
      </c>
      <c r="H13" s="12">
        <f>IF(A13="","",ROUND(D13/E13*F13,0))</f>
        <v/>
      </c>
      <c r="I13" s="6" t="n"/>
      <c r="J13" s="6" t="n"/>
      <c r="K13" s="12">
        <f>IF(A13="","",H13+N(I13)-N(J13))</f>
        <v/>
      </c>
    </row>
    <row r="14">
      <c r="A14" s="10">
        <f>IF(Employees!A14="","",Employees!A14)</f>
        <v/>
      </c>
      <c r="B14" s="10">
        <f>IF(A14="","",IFERROR(INDEX(Employees!$B$5:$B$104,MATCH(A14,Employees!$A$5:$A$104,0)),""))</f>
        <v/>
      </c>
      <c r="C14" s="10">
        <f>IF(A14="","",IFERROR(INDEX(Employees!$G$5:$G$104,MATCH(A14,Employees!$A$5:$A$104,0)),""))</f>
        <v/>
      </c>
      <c r="D14" s="12">
        <f>IF(A14="","",IFERROR(INDEX(Employees!$H$5:$H$104,MATCH(A14,Employees!$A$5:$A$104,0)),0))</f>
        <v/>
      </c>
      <c r="E14" s="10">
        <f>IF(A14="","",Attendance!$F$2)</f>
        <v/>
      </c>
      <c r="F14" s="10">
        <f>IF(A14="","",IFERROR(INDEX(Attendance!$AO$5:$AO$104,MATCH(A14,Attendance!$A$5:$A$104,0)),0))</f>
        <v/>
      </c>
      <c r="G14" s="10">
        <f>IF(A14="","",E14-F14)</f>
        <v/>
      </c>
      <c r="H14" s="12">
        <f>IF(A14="","",ROUND(D14/E14*F14,0))</f>
        <v/>
      </c>
      <c r="I14" s="6" t="n"/>
      <c r="J14" s="6" t="n"/>
      <c r="K14" s="12">
        <f>IF(A14="","",H14+N(I14)-N(J14))</f>
        <v/>
      </c>
    </row>
    <row r="15">
      <c r="A15" s="10">
        <f>IF(Employees!A15="","",Employees!A15)</f>
        <v/>
      </c>
      <c r="B15" s="10">
        <f>IF(A15="","",IFERROR(INDEX(Employees!$B$5:$B$104,MATCH(A15,Employees!$A$5:$A$104,0)),""))</f>
        <v/>
      </c>
      <c r="C15" s="10">
        <f>IF(A15="","",IFERROR(INDEX(Employees!$G$5:$G$104,MATCH(A15,Employees!$A$5:$A$104,0)),""))</f>
        <v/>
      </c>
      <c r="D15" s="12">
        <f>IF(A15="","",IFERROR(INDEX(Employees!$H$5:$H$104,MATCH(A15,Employees!$A$5:$A$104,0)),0))</f>
        <v/>
      </c>
      <c r="E15" s="10">
        <f>IF(A15="","",Attendance!$F$2)</f>
        <v/>
      </c>
      <c r="F15" s="10">
        <f>IF(A15="","",IFERROR(INDEX(Attendance!$AO$5:$AO$104,MATCH(A15,Attendance!$A$5:$A$104,0)),0))</f>
        <v/>
      </c>
      <c r="G15" s="10">
        <f>IF(A15="","",E15-F15)</f>
        <v/>
      </c>
      <c r="H15" s="12">
        <f>IF(A15="","",ROUND(D15/E15*F15,0))</f>
        <v/>
      </c>
      <c r="I15" s="6" t="n"/>
      <c r="J15" s="6" t="n"/>
      <c r="K15" s="12">
        <f>IF(A15="","",H15+N(I15)-N(J15))</f>
        <v/>
      </c>
    </row>
    <row r="16">
      <c r="A16" s="10">
        <f>IF(Employees!A16="","",Employees!A16)</f>
        <v/>
      </c>
      <c r="B16" s="10">
        <f>IF(A16="","",IFERROR(INDEX(Employees!$B$5:$B$104,MATCH(A16,Employees!$A$5:$A$104,0)),""))</f>
        <v/>
      </c>
      <c r="C16" s="10">
        <f>IF(A16="","",IFERROR(INDEX(Employees!$G$5:$G$104,MATCH(A16,Employees!$A$5:$A$104,0)),""))</f>
        <v/>
      </c>
      <c r="D16" s="12">
        <f>IF(A16="","",IFERROR(INDEX(Employees!$H$5:$H$104,MATCH(A16,Employees!$A$5:$A$104,0)),0))</f>
        <v/>
      </c>
      <c r="E16" s="10">
        <f>IF(A16="","",Attendance!$F$2)</f>
        <v/>
      </c>
      <c r="F16" s="10">
        <f>IF(A16="","",IFERROR(INDEX(Attendance!$AO$5:$AO$104,MATCH(A16,Attendance!$A$5:$A$104,0)),0))</f>
        <v/>
      </c>
      <c r="G16" s="10">
        <f>IF(A16="","",E16-F16)</f>
        <v/>
      </c>
      <c r="H16" s="12">
        <f>IF(A16="","",ROUND(D16/E16*F16,0))</f>
        <v/>
      </c>
      <c r="I16" s="6" t="n"/>
      <c r="J16" s="6" t="n"/>
      <c r="K16" s="12">
        <f>IF(A16="","",H16+N(I16)-N(J16))</f>
        <v/>
      </c>
    </row>
    <row r="17">
      <c r="A17" s="10">
        <f>IF(Employees!A17="","",Employees!A17)</f>
        <v/>
      </c>
      <c r="B17" s="10">
        <f>IF(A17="","",IFERROR(INDEX(Employees!$B$5:$B$104,MATCH(A17,Employees!$A$5:$A$104,0)),""))</f>
        <v/>
      </c>
      <c r="C17" s="10">
        <f>IF(A17="","",IFERROR(INDEX(Employees!$G$5:$G$104,MATCH(A17,Employees!$A$5:$A$104,0)),""))</f>
        <v/>
      </c>
      <c r="D17" s="12">
        <f>IF(A17="","",IFERROR(INDEX(Employees!$H$5:$H$104,MATCH(A17,Employees!$A$5:$A$104,0)),0))</f>
        <v/>
      </c>
      <c r="E17" s="10">
        <f>IF(A17="","",Attendance!$F$2)</f>
        <v/>
      </c>
      <c r="F17" s="10">
        <f>IF(A17="","",IFERROR(INDEX(Attendance!$AO$5:$AO$104,MATCH(A17,Attendance!$A$5:$A$104,0)),0))</f>
        <v/>
      </c>
      <c r="G17" s="10">
        <f>IF(A17="","",E17-F17)</f>
        <v/>
      </c>
      <c r="H17" s="12">
        <f>IF(A17="","",ROUND(D17/E17*F17,0))</f>
        <v/>
      </c>
      <c r="I17" s="6" t="n"/>
      <c r="J17" s="6" t="n"/>
      <c r="K17" s="12">
        <f>IF(A17="","",H17+N(I17)-N(J17))</f>
        <v/>
      </c>
    </row>
    <row r="18">
      <c r="A18" s="10">
        <f>IF(Employees!A18="","",Employees!A18)</f>
        <v/>
      </c>
      <c r="B18" s="10">
        <f>IF(A18="","",IFERROR(INDEX(Employees!$B$5:$B$104,MATCH(A18,Employees!$A$5:$A$104,0)),""))</f>
        <v/>
      </c>
      <c r="C18" s="10">
        <f>IF(A18="","",IFERROR(INDEX(Employees!$G$5:$G$104,MATCH(A18,Employees!$A$5:$A$104,0)),""))</f>
        <v/>
      </c>
      <c r="D18" s="12">
        <f>IF(A18="","",IFERROR(INDEX(Employees!$H$5:$H$104,MATCH(A18,Employees!$A$5:$A$104,0)),0))</f>
        <v/>
      </c>
      <c r="E18" s="10">
        <f>IF(A18="","",Attendance!$F$2)</f>
        <v/>
      </c>
      <c r="F18" s="10">
        <f>IF(A18="","",IFERROR(INDEX(Attendance!$AO$5:$AO$104,MATCH(A18,Attendance!$A$5:$A$104,0)),0))</f>
        <v/>
      </c>
      <c r="G18" s="10">
        <f>IF(A18="","",E18-F18)</f>
        <v/>
      </c>
      <c r="H18" s="12">
        <f>IF(A18="","",ROUND(D18/E18*F18,0))</f>
        <v/>
      </c>
      <c r="I18" s="6" t="n"/>
      <c r="J18" s="6" t="n"/>
      <c r="K18" s="12">
        <f>IF(A18="","",H18+N(I18)-N(J18))</f>
        <v/>
      </c>
    </row>
    <row r="19">
      <c r="A19" s="10">
        <f>IF(Employees!A19="","",Employees!A19)</f>
        <v/>
      </c>
      <c r="B19" s="10">
        <f>IF(A19="","",IFERROR(INDEX(Employees!$B$5:$B$104,MATCH(A19,Employees!$A$5:$A$104,0)),""))</f>
        <v/>
      </c>
      <c r="C19" s="10">
        <f>IF(A19="","",IFERROR(INDEX(Employees!$G$5:$G$104,MATCH(A19,Employees!$A$5:$A$104,0)),""))</f>
        <v/>
      </c>
      <c r="D19" s="12">
        <f>IF(A19="","",IFERROR(INDEX(Employees!$H$5:$H$104,MATCH(A19,Employees!$A$5:$A$104,0)),0))</f>
        <v/>
      </c>
      <c r="E19" s="10">
        <f>IF(A19="","",Attendance!$F$2)</f>
        <v/>
      </c>
      <c r="F19" s="10">
        <f>IF(A19="","",IFERROR(INDEX(Attendance!$AO$5:$AO$104,MATCH(A19,Attendance!$A$5:$A$104,0)),0))</f>
        <v/>
      </c>
      <c r="G19" s="10">
        <f>IF(A19="","",E19-F19)</f>
        <v/>
      </c>
      <c r="H19" s="12">
        <f>IF(A19="","",ROUND(D19/E19*F19,0))</f>
        <v/>
      </c>
      <c r="I19" s="6" t="n"/>
      <c r="J19" s="6" t="n"/>
      <c r="K19" s="12">
        <f>IF(A19="","",H19+N(I19)-N(J19))</f>
        <v/>
      </c>
    </row>
    <row r="20">
      <c r="A20" s="10">
        <f>IF(Employees!A20="","",Employees!A20)</f>
        <v/>
      </c>
      <c r="B20" s="10">
        <f>IF(A20="","",IFERROR(INDEX(Employees!$B$5:$B$104,MATCH(A20,Employees!$A$5:$A$104,0)),""))</f>
        <v/>
      </c>
      <c r="C20" s="10">
        <f>IF(A20="","",IFERROR(INDEX(Employees!$G$5:$G$104,MATCH(A20,Employees!$A$5:$A$104,0)),""))</f>
        <v/>
      </c>
      <c r="D20" s="12">
        <f>IF(A20="","",IFERROR(INDEX(Employees!$H$5:$H$104,MATCH(A20,Employees!$A$5:$A$104,0)),0))</f>
        <v/>
      </c>
      <c r="E20" s="10">
        <f>IF(A20="","",Attendance!$F$2)</f>
        <v/>
      </c>
      <c r="F20" s="10">
        <f>IF(A20="","",IFERROR(INDEX(Attendance!$AO$5:$AO$104,MATCH(A20,Attendance!$A$5:$A$104,0)),0))</f>
        <v/>
      </c>
      <c r="G20" s="10">
        <f>IF(A20="","",E20-F20)</f>
        <v/>
      </c>
      <c r="H20" s="12">
        <f>IF(A20="","",ROUND(D20/E20*F20,0))</f>
        <v/>
      </c>
      <c r="I20" s="6" t="n"/>
      <c r="J20" s="6" t="n"/>
      <c r="K20" s="12">
        <f>IF(A20="","",H20+N(I20)-N(J20))</f>
        <v/>
      </c>
    </row>
    <row r="21">
      <c r="A21" s="10">
        <f>IF(Employees!A21="","",Employees!A21)</f>
        <v/>
      </c>
      <c r="B21" s="10">
        <f>IF(A21="","",IFERROR(INDEX(Employees!$B$5:$B$104,MATCH(A21,Employees!$A$5:$A$104,0)),""))</f>
        <v/>
      </c>
      <c r="C21" s="10">
        <f>IF(A21="","",IFERROR(INDEX(Employees!$G$5:$G$104,MATCH(A21,Employees!$A$5:$A$104,0)),""))</f>
        <v/>
      </c>
      <c r="D21" s="12">
        <f>IF(A21="","",IFERROR(INDEX(Employees!$H$5:$H$104,MATCH(A21,Employees!$A$5:$A$104,0)),0))</f>
        <v/>
      </c>
      <c r="E21" s="10">
        <f>IF(A21="","",Attendance!$F$2)</f>
        <v/>
      </c>
      <c r="F21" s="10">
        <f>IF(A21="","",IFERROR(INDEX(Attendance!$AO$5:$AO$104,MATCH(A21,Attendance!$A$5:$A$104,0)),0))</f>
        <v/>
      </c>
      <c r="G21" s="10">
        <f>IF(A21="","",E21-F21)</f>
        <v/>
      </c>
      <c r="H21" s="12">
        <f>IF(A21="","",ROUND(D21/E21*F21,0))</f>
        <v/>
      </c>
      <c r="I21" s="6" t="n"/>
      <c r="J21" s="6" t="n"/>
      <c r="K21" s="12">
        <f>IF(A21="","",H21+N(I21)-N(J21))</f>
        <v/>
      </c>
    </row>
    <row r="22">
      <c r="A22" s="10">
        <f>IF(Employees!A22="","",Employees!A22)</f>
        <v/>
      </c>
      <c r="B22" s="10">
        <f>IF(A22="","",IFERROR(INDEX(Employees!$B$5:$B$104,MATCH(A22,Employees!$A$5:$A$104,0)),""))</f>
        <v/>
      </c>
      <c r="C22" s="10">
        <f>IF(A22="","",IFERROR(INDEX(Employees!$G$5:$G$104,MATCH(A22,Employees!$A$5:$A$104,0)),""))</f>
        <v/>
      </c>
      <c r="D22" s="12">
        <f>IF(A22="","",IFERROR(INDEX(Employees!$H$5:$H$104,MATCH(A22,Employees!$A$5:$A$104,0)),0))</f>
        <v/>
      </c>
      <c r="E22" s="10">
        <f>IF(A22="","",Attendance!$F$2)</f>
        <v/>
      </c>
      <c r="F22" s="10">
        <f>IF(A22="","",IFERROR(INDEX(Attendance!$AO$5:$AO$104,MATCH(A22,Attendance!$A$5:$A$104,0)),0))</f>
        <v/>
      </c>
      <c r="G22" s="10">
        <f>IF(A22="","",E22-F22)</f>
        <v/>
      </c>
      <c r="H22" s="12">
        <f>IF(A22="","",ROUND(D22/E22*F22,0))</f>
        <v/>
      </c>
      <c r="I22" s="6" t="n"/>
      <c r="J22" s="6" t="n"/>
      <c r="K22" s="12">
        <f>IF(A22="","",H22+N(I22)-N(J22))</f>
        <v/>
      </c>
    </row>
    <row r="23">
      <c r="A23" s="10">
        <f>IF(Employees!A23="","",Employees!A23)</f>
        <v/>
      </c>
      <c r="B23" s="10">
        <f>IF(A23="","",IFERROR(INDEX(Employees!$B$5:$B$104,MATCH(A23,Employees!$A$5:$A$104,0)),""))</f>
        <v/>
      </c>
      <c r="C23" s="10">
        <f>IF(A23="","",IFERROR(INDEX(Employees!$G$5:$G$104,MATCH(A23,Employees!$A$5:$A$104,0)),""))</f>
        <v/>
      </c>
      <c r="D23" s="12">
        <f>IF(A23="","",IFERROR(INDEX(Employees!$H$5:$H$104,MATCH(A23,Employees!$A$5:$A$104,0)),0))</f>
        <v/>
      </c>
      <c r="E23" s="10">
        <f>IF(A23="","",Attendance!$F$2)</f>
        <v/>
      </c>
      <c r="F23" s="10">
        <f>IF(A23="","",IFERROR(INDEX(Attendance!$AO$5:$AO$104,MATCH(A23,Attendance!$A$5:$A$104,0)),0))</f>
        <v/>
      </c>
      <c r="G23" s="10">
        <f>IF(A23="","",E23-F23)</f>
        <v/>
      </c>
      <c r="H23" s="12">
        <f>IF(A23="","",ROUND(D23/E23*F23,0))</f>
        <v/>
      </c>
      <c r="I23" s="6" t="n"/>
      <c r="J23" s="6" t="n"/>
      <c r="K23" s="12">
        <f>IF(A23="","",H23+N(I23)-N(J23))</f>
        <v/>
      </c>
    </row>
    <row r="24">
      <c r="A24" s="10">
        <f>IF(Employees!A24="","",Employees!A24)</f>
        <v/>
      </c>
      <c r="B24" s="10">
        <f>IF(A24="","",IFERROR(INDEX(Employees!$B$5:$B$104,MATCH(A24,Employees!$A$5:$A$104,0)),""))</f>
        <v/>
      </c>
      <c r="C24" s="10">
        <f>IF(A24="","",IFERROR(INDEX(Employees!$G$5:$G$104,MATCH(A24,Employees!$A$5:$A$104,0)),""))</f>
        <v/>
      </c>
      <c r="D24" s="12">
        <f>IF(A24="","",IFERROR(INDEX(Employees!$H$5:$H$104,MATCH(A24,Employees!$A$5:$A$104,0)),0))</f>
        <v/>
      </c>
      <c r="E24" s="10">
        <f>IF(A24="","",Attendance!$F$2)</f>
        <v/>
      </c>
      <c r="F24" s="10">
        <f>IF(A24="","",IFERROR(INDEX(Attendance!$AO$5:$AO$104,MATCH(A24,Attendance!$A$5:$A$104,0)),0))</f>
        <v/>
      </c>
      <c r="G24" s="10">
        <f>IF(A24="","",E24-F24)</f>
        <v/>
      </c>
      <c r="H24" s="12">
        <f>IF(A24="","",ROUND(D24/E24*F24,0))</f>
        <v/>
      </c>
      <c r="I24" s="6" t="n"/>
      <c r="J24" s="6" t="n"/>
      <c r="K24" s="12">
        <f>IF(A24="","",H24+N(I24)-N(J24))</f>
        <v/>
      </c>
    </row>
    <row r="25">
      <c r="A25" s="10">
        <f>IF(Employees!A25="","",Employees!A25)</f>
        <v/>
      </c>
      <c r="B25" s="10">
        <f>IF(A25="","",IFERROR(INDEX(Employees!$B$5:$B$104,MATCH(A25,Employees!$A$5:$A$104,0)),""))</f>
        <v/>
      </c>
      <c r="C25" s="10">
        <f>IF(A25="","",IFERROR(INDEX(Employees!$G$5:$G$104,MATCH(A25,Employees!$A$5:$A$104,0)),""))</f>
        <v/>
      </c>
      <c r="D25" s="12">
        <f>IF(A25="","",IFERROR(INDEX(Employees!$H$5:$H$104,MATCH(A25,Employees!$A$5:$A$104,0)),0))</f>
        <v/>
      </c>
      <c r="E25" s="10">
        <f>IF(A25="","",Attendance!$F$2)</f>
        <v/>
      </c>
      <c r="F25" s="10">
        <f>IF(A25="","",IFERROR(INDEX(Attendance!$AO$5:$AO$104,MATCH(A25,Attendance!$A$5:$A$104,0)),0))</f>
        <v/>
      </c>
      <c r="G25" s="10">
        <f>IF(A25="","",E25-F25)</f>
        <v/>
      </c>
      <c r="H25" s="12">
        <f>IF(A25="","",ROUND(D25/E25*F25,0))</f>
        <v/>
      </c>
      <c r="I25" s="6" t="n"/>
      <c r="J25" s="6" t="n"/>
      <c r="K25" s="12">
        <f>IF(A25="","",H25+N(I25)-N(J25))</f>
        <v/>
      </c>
    </row>
    <row r="26">
      <c r="A26" s="10">
        <f>IF(Employees!A26="","",Employees!A26)</f>
        <v/>
      </c>
      <c r="B26" s="10">
        <f>IF(A26="","",IFERROR(INDEX(Employees!$B$5:$B$104,MATCH(A26,Employees!$A$5:$A$104,0)),""))</f>
        <v/>
      </c>
      <c r="C26" s="10">
        <f>IF(A26="","",IFERROR(INDEX(Employees!$G$5:$G$104,MATCH(A26,Employees!$A$5:$A$104,0)),""))</f>
        <v/>
      </c>
      <c r="D26" s="12">
        <f>IF(A26="","",IFERROR(INDEX(Employees!$H$5:$H$104,MATCH(A26,Employees!$A$5:$A$104,0)),0))</f>
        <v/>
      </c>
      <c r="E26" s="10">
        <f>IF(A26="","",Attendance!$F$2)</f>
        <v/>
      </c>
      <c r="F26" s="10">
        <f>IF(A26="","",IFERROR(INDEX(Attendance!$AO$5:$AO$104,MATCH(A26,Attendance!$A$5:$A$104,0)),0))</f>
        <v/>
      </c>
      <c r="G26" s="10">
        <f>IF(A26="","",E26-F26)</f>
        <v/>
      </c>
      <c r="H26" s="12">
        <f>IF(A26="","",ROUND(D26/E26*F26,0))</f>
        <v/>
      </c>
      <c r="I26" s="6" t="n"/>
      <c r="J26" s="6" t="n"/>
      <c r="K26" s="12">
        <f>IF(A26="","",H26+N(I26)-N(J26))</f>
        <v/>
      </c>
    </row>
    <row r="27">
      <c r="A27" s="10">
        <f>IF(Employees!A27="","",Employees!A27)</f>
        <v/>
      </c>
      <c r="B27" s="10">
        <f>IF(A27="","",IFERROR(INDEX(Employees!$B$5:$B$104,MATCH(A27,Employees!$A$5:$A$104,0)),""))</f>
        <v/>
      </c>
      <c r="C27" s="10">
        <f>IF(A27="","",IFERROR(INDEX(Employees!$G$5:$G$104,MATCH(A27,Employees!$A$5:$A$104,0)),""))</f>
        <v/>
      </c>
      <c r="D27" s="12">
        <f>IF(A27="","",IFERROR(INDEX(Employees!$H$5:$H$104,MATCH(A27,Employees!$A$5:$A$104,0)),0))</f>
        <v/>
      </c>
      <c r="E27" s="10">
        <f>IF(A27="","",Attendance!$F$2)</f>
        <v/>
      </c>
      <c r="F27" s="10">
        <f>IF(A27="","",IFERROR(INDEX(Attendance!$AO$5:$AO$104,MATCH(A27,Attendance!$A$5:$A$104,0)),0))</f>
        <v/>
      </c>
      <c r="G27" s="10">
        <f>IF(A27="","",E27-F27)</f>
        <v/>
      </c>
      <c r="H27" s="12">
        <f>IF(A27="","",ROUND(D27/E27*F27,0))</f>
        <v/>
      </c>
      <c r="I27" s="6" t="n"/>
      <c r="J27" s="6" t="n"/>
      <c r="K27" s="12">
        <f>IF(A27="","",H27+N(I27)-N(J27))</f>
        <v/>
      </c>
    </row>
    <row r="28">
      <c r="A28" s="10">
        <f>IF(Employees!A28="","",Employees!A28)</f>
        <v/>
      </c>
      <c r="B28" s="10">
        <f>IF(A28="","",IFERROR(INDEX(Employees!$B$5:$B$104,MATCH(A28,Employees!$A$5:$A$104,0)),""))</f>
        <v/>
      </c>
      <c r="C28" s="10">
        <f>IF(A28="","",IFERROR(INDEX(Employees!$G$5:$G$104,MATCH(A28,Employees!$A$5:$A$104,0)),""))</f>
        <v/>
      </c>
      <c r="D28" s="12">
        <f>IF(A28="","",IFERROR(INDEX(Employees!$H$5:$H$104,MATCH(A28,Employees!$A$5:$A$104,0)),0))</f>
        <v/>
      </c>
      <c r="E28" s="10">
        <f>IF(A28="","",Attendance!$F$2)</f>
        <v/>
      </c>
      <c r="F28" s="10">
        <f>IF(A28="","",IFERROR(INDEX(Attendance!$AO$5:$AO$104,MATCH(A28,Attendance!$A$5:$A$104,0)),0))</f>
        <v/>
      </c>
      <c r="G28" s="10">
        <f>IF(A28="","",E28-F28)</f>
        <v/>
      </c>
      <c r="H28" s="12">
        <f>IF(A28="","",ROUND(D28/E28*F28,0))</f>
        <v/>
      </c>
      <c r="I28" s="6" t="n"/>
      <c r="J28" s="6" t="n"/>
      <c r="K28" s="12">
        <f>IF(A28="","",H28+N(I28)-N(J28))</f>
        <v/>
      </c>
    </row>
    <row r="29">
      <c r="A29" s="10">
        <f>IF(Employees!A29="","",Employees!A29)</f>
        <v/>
      </c>
      <c r="B29" s="10">
        <f>IF(A29="","",IFERROR(INDEX(Employees!$B$5:$B$104,MATCH(A29,Employees!$A$5:$A$104,0)),""))</f>
        <v/>
      </c>
      <c r="C29" s="10">
        <f>IF(A29="","",IFERROR(INDEX(Employees!$G$5:$G$104,MATCH(A29,Employees!$A$5:$A$104,0)),""))</f>
        <v/>
      </c>
      <c r="D29" s="12">
        <f>IF(A29="","",IFERROR(INDEX(Employees!$H$5:$H$104,MATCH(A29,Employees!$A$5:$A$104,0)),0))</f>
        <v/>
      </c>
      <c r="E29" s="10">
        <f>IF(A29="","",Attendance!$F$2)</f>
        <v/>
      </c>
      <c r="F29" s="10">
        <f>IF(A29="","",IFERROR(INDEX(Attendance!$AO$5:$AO$104,MATCH(A29,Attendance!$A$5:$A$104,0)),0))</f>
        <v/>
      </c>
      <c r="G29" s="10">
        <f>IF(A29="","",E29-F29)</f>
        <v/>
      </c>
      <c r="H29" s="12">
        <f>IF(A29="","",ROUND(D29/E29*F29,0))</f>
        <v/>
      </c>
      <c r="I29" s="6" t="n"/>
      <c r="J29" s="6" t="n"/>
      <c r="K29" s="12">
        <f>IF(A29="","",H29+N(I29)-N(J29))</f>
        <v/>
      </c>
    </row>
    <row r="30">
      <c r="A30" s="10">
        <f>IF(Employees!A30="","",Employees!A30)</f>
        <v/>
      </c>
      <c r="B30" s="10">
        <f>IF(A30="","",IFERROR(INDEX(Employees!$B$5:$B$104,MATCH(A30,Employees!$A$5:$A$104,0)),""))</f>
        <v/>
      </c>
      <c r="C30" s="10">
        <f>IF(A30="","",IFERROR(INDEX(Employees!$G$5:$G$104,MATCH(A30,Employees!$A$5:$A$104,0)),""))</f>
        <v/>
      </c>
      <c r="D30" s="12">
        <f>IF(A30="","",IFERROR(INDEX(Employees!$H$5:$H$104,MATCH(A30,Employees!$A$5:$A$104,0)),0))</f>
        <v/>
      </c>
      <c r="E30" s="10">
        <f>IF(A30="","",Attendance!$F$2)</f>
        <v/>
      </c>
      <c r="F30" s="10">
        <f>IF(A30="","",IFERROR(INDEX(Attendance!$AO$5:$AO$104,MATCH(A30,Attendance!$A$5:$A$104,0)),0))</f>
        <v/>
      </c>
      <c r="G30" s="10">
        <f>IF(A30="","",E30-F30)</f>
        <v/>
      </c>
      <c r="H30" s="12">
        <f>IF(A30="","",ROUND(D30/E30*F30,0))</f>
        <v/>
      </c>
      <c r="I30" s="6" t="n"/>
      <c r="J30" s="6" t="n"/>
      <c r="K30" s="12">
        <f>IF(A30="","",H30+N(I30)-N(J30))</f>
        <v/>
      </c>
    </row>
    <row r="31">
      <c r="A31" s="10">
        <f>IF(Employees!A31="","",Employees!A31)</f>
        <v/>
      </c>
      <c r="B31" s="10">
        <f>IF(A31="","",IFERROR(INDEX(Employees!$B$5:$B$104,MATCH(A31,Employees!$A$5:$A$104,0)),""))</f>
        <v/>
      </c>
      <c r="C31" s="10">
        <f>IF(A31="","",IFERROR(INDEX(Employees!$G$5:$G$104,MATCH(A31,Employees!$A$5:$A$104,0)),""))</f>
        <v/>
      </c>
      <c r="D31" s="12">
        <f>IF(A31="","",IFERROR(INDEX(Employees!$H$5:$H$104,MATCH(A31,Employees!$A$5:$A$104,0)),0))</f>
        <v/>
      </c>
      <c r="E31" s="10">
        <f>IF(A31="","",Attendance!$F$2)</f>
        <v/>
      </c>
      <c r="F31" s="10">
        <f>IF(A31="","",IFERROR(INDEX(Attendance!$AO$5:$AO$104,MATCH(A31,Attendance!$A$5:$A$104,0)),0))</f>
        <v/>
      </c>
      <c r="G31" s="10">
        <f>IF(A31="","",E31-F31)</f>
        <v/>
      </c>
      <c r="H31" s="12">
        <f>IF(A31="","",ROUND(D31/E31*F31,0))</f>
        <v/>
      </c>
      <c r="I31" s="6" t="n"/>
      <c r="J31" s="6" t="n"/>
      <c r="K31" s="12">
        <f>IF(A31="","",H31+N(I31)-N(J31))</f>
        <v/>
      </c>
    </row>
    <row r="32">
      <c r="A32" s="10">
        <f>IF(Employees!A32="","",Employees!A32)</f>
        <v/>
      </c>
      <c r="B32" s="10">
        <f>IF(A32="","",IFERROR(INDEX(Employees!$B$5:$B$104,MATCH(A32,Employees!$A$5:$A$104,0)),""))</f>
        <v/>
      </c>
      <c r="C32" s="10">
        <f>IF(A32="","",IFERROR(INDEX(Employees!$G$5:$G$104,MATCH(A32,Employees!$A$5:$A$104,0)),""))</f>
        <v/>
      </c>
      <c r="D32" s="12">
        <f>IF(A32="","",IFERROR(INDEX(Employees!$H$5:$H$104,MATCH(A32,Employees!$A$5:$A$104,0)),0))</f>
        <v/>
      </c>
      <c r="E32" s="10">
        <f>IF(A32="","",Attendance!$F$2)</f>
        <v/>
      </c>
      <c r="F32" s="10">
        <f>IF(A32="","",IFERROR(INDEX(Attendance!$AO$5:$AO$104,MATCH(A32,Attendance!$A$5:$A$104,0)),0))</f>
        <v/>
      </c>
      <c r="G32" s="10">
        <f>IF(A32="","",E32-F32)</f>
        <v/>
      </c>
      <c r="H32" s="12">
        <f>IF(A32="","",ROUND(D32/E32*F32,0))</f>
        <v/>
      </c>
      <c r="I32" s="6" t="n"/>
      <c r="J32" s="6" t="n"/>
      <c r="K32" s="12">
        <f>IF(A32="","",H32+N(I32)-N(J32))</f>
        <v/>
      </c>
    </row>
    <row r="33">
      <c r="A33" s="10">
        <f>IF(Employees!A33="","",Employees!A33)</f>
        <v/>
      </c>
      <c r="B33" s="10">
        <f>IF(A33="","",IFERROR(INDEX(Employees!$B$5:$B$104,MATCH(A33,Employees!$A$5:$A$104,0)),""))</f>
        <v/>
      </c>
      <c r="C33" s="10">
        <f>IF(A33="","",IFERROR(INDEX(Employees!$G$5:$G$104,MATCH(A33,Employees!$A$5:$A$104,0)),""))</f>
        <v/>
      </c>
      <c r="D33" s="12">
        <f>IF(A33="","",IFERROR(INDEX(Employees!$H$5:$H$104,MATCH(A33,Employees!$A$5:$A$104,0)),0))</f>
        <v/>
      </c>
      <c r="E33" s="10">
        <f>IF(A33="","",Attendance!$F$2)</f>
        <v/>
      </c>
      <c r="F33" s="10">
        <f>IF(A33="","",IFERROR(INDEX(Attendance!$AO$5:$AO$104,MATCH(A33,Attendance!$A$5:$A$104,0)),0))</f>
        <v/>
      </c>
      <c r="G33" s="10">
        <f>IF(A33="","",E33-F33)</f>
        <v/>
      </c>
      <c r="H33" s="12">
        <f>IF(A33="","",ROUND(D33/E33*F33,0))</f>
        <v/>
      </c>
      <c r="I33" s="6" t="n"/>
      <c r="J33" s="6" t="n"/>
      <c r="K33" s="12">
        <f>IF(A33="","",H33+N(I33)-N(J33))</f>
        <v/>
      </c>
    </row>
    <row r="34">
      <c r="A34" s="10">
        <f>IF(Employees!A34="","",Employees!A34)</f>
        <v/>
      </c>
      <c r="B34" s="10">
        <f>IF(A34="","",IFERROR(INDEX(Employees!$B$5:$B$104,MATCH(A34,Employees!$A$5:$A$104,0)),""))</f>
        <v/>
      </c>
      <c r="C34" s="10">
        <f>IF(A34="","",IFERROR(INDEX(Employees!$G$5:$G$104,MATCH(A34,Employees!$A$5:$A$104,0)),""))</f>
        <v/>
      </c>
      <c r="D34" s="12">
        <f>IF(A34="","",IFERROR(INDEX(Employees!$H$5:$H$104,MATCH(A34,Employees!$A$5:$A$104,0)),0))</f>
        <v/>
      </c>
      <c r="E34" s="10">
        <f>IF(A34="","",Attendance!$F$2)</f>
        <v/>
      </c>
      <c r="F34" s="10">
        <f>IF(A34="","",IFERROR(INDEX(Attendance!$AO$5:$AO$104,MATCH(A34,Attendance!$A$5:$A$104,0)),0))</f>
        <v/>
      </c>
      <c r="G34" s="10">
        <f>IF(A34="","",E34-F34)</f>
        <v/>
      </c>
      <c r="H34" s="12">
        <f>IF(A34="","",ROUND(D34/E34*F34,0))</f>
        <v/>
      </c>
      <c r="I34" s="6" t="n"/>
      <c r="J34" s="6" t="n"/>
      <c r="K34" s="12">
        <f>IF(A34="","",H34+N(I34)-N(J34))</f>
        <v/>
      </c>
    </row>
    <row r="35">
      <c r="A35" s="10">
        <f>IF(Employees!A35="","",Employees!A35)</f>
        <v/>
      </c>
      <c r="B35" s="10">
        <f>IF(A35="","",IFERROR(INDEX(Employees!$B$5:$B$104,MATCH(A35,Employees!$A$5:$A$104,0)),""))</f>
        <v/>
      </c>
      <c r="C35" s="10">
        <f>IF(A35="","",IFERROR(INDEX(Employees!$G$5:$G$104,MATCH(A35,Employees!$A$5:$A$104,0)),""))</f>
        <v/>
      </c>
      <c r="D35" s="12">
        <f>IF(A35="","",IFERROR(INDEX(Employees!$H$5:$H$104,MATCH(A35,Employees!$A$5:$A$104,0)),0))</f>
        <v/>
      </c>
      <c r="E35" s="10">
        <f>IF(A35="","",Attendance!$F$2)</f>
        <v/>
      </c>
      <c r="F35" s="10">
        <f>IF(A35="","",IFERROR(INDEX(Attendance!$AO$5:$AO$104,MATCH(A35,Attendance!$A$5:$A$104,0)),0))</f>
        <v/>
      </c>
      <c r="G35" s="10">
        <f>IF(A35="","",E35-F35)</f>
        <v/>
      </c>
      <c r="H35" s="12">
        <f>IF(A35="","",ROUND(D35/E35*F35,0))</f>
        <v/>
      </c>
      <c r="I35" s="6" t="n"/>
      <c r="J35" s="6" t="n"/>
      <c r="K35" s="12">
        <f>IF(A35="","",H35+N(I35)-N(J35))</f>
        <v/>
      </c>
    </row>
    <row r="36">
      <c r="A36" s="10">
        <f>IF(Employees!A36="","",Employees!A36)</f>
        <v/>
      </c>
      <c r="B36" s="10">
        <f>IF(A36="","",IFERROR(INDEX(Employees!$B$5:$B$104,MATCH(A36,Employees!$A$5:$A$104,0)),""))</f>
        <v/>
      </c>
      <c r="C36" s="10">
        <f>IF(A36="","",IFERROR(INDEX(Employees!$G$5:$G$104,MATCH(A36,Employees!$A$5:$A$104,0)),""))</f>
        <v/>
      </c>
      <c r="D36" s="12">
        <f>IF(A36="","",IFERROR(INDEX(Employees!$H$5:$H$104,MATCH(A36,Employees!$A$5:$A$104,0)),0))</f>
        <v/>
      </c>
      <c r="E36" s="10">
        <f>IF(A36="","",Attendance!$F$2)</f>
        <v/>
      </c>
      <c r="F36" s="10">
        <f>IF(A36="","",IFERROR(INDEX(Attendance!$AO$5:$AO$104,MATCH(A36,Attendance!$A$5:$A$104,0)),0))</f>
        <v/>
      </c>
      <c r="G36" s="10">
        <f>IF(A36="","",E36-F36)</f>
        <v/>
      </c>
      <c r="H36" s="12">
        <f>IF(A36="","",ROUND(D36/E36*F36,0))</f>
        <v/>
      </c>
      <c r="I36" s="6" t="n"/>
      <c r="J36" s="6" t="n"/>
      <c r="K36" s="12">
        <f>IF(A36="","",H36+N(I36)-N(J36))</f>
        <v/>
      </c>
    </row>
    <row r="37">
      <c r="A37" s="10">
        <f>IF(Employees!A37="","",Employees!A37)</f>
        <v/>
      </c>
      <c r="B37" s="10">
        <f>IF(A37="","",IFERROR(INDEX(Employees!$B$5:$B$104,MATCH(A37,Employees!$A$5:$A$104,0)),""))</f>
        <v/>
      </c>
      <c r="C37" s="10">
        <f>IF(A37="","",IFERROR(INDEX(Employees!$G$5:$G$104,MATCH(A37,Employees!$A$5:$A$104,0)),""))</f>
        <v/>
      </c>
      <c r="D37" s="12">
        <f>IF(A37="","",IFERROR(INDEX(Employees!$H$5:$H$104,MATCH(A37,Employees!$A$5:$A$104,0)),0))</f>
        <v/>
      </c>
      <c r="E37" s="10">
        <f>IF(A37="","",Attendance!$F$2)</f>
        <v/>
      </c>
      <c r="F37" s="10">
        <f>IF(A37="","",IFERROR(INDEX(Attendance!$AO$5:$AO$104,MATCH(A37,Attendance!$A$5:$A$104,0)),0))</f>
        <v/>
      </c>
      <c r="G37" s="10">
        <f>IF(A37="","",E37-F37)</f>
        <v/>
      </c>
      <c r="H37" s="12">
        <f>IF(A37="","",ROUND(D37/E37*F37,0))</f>
        <v/>
      </c>
      <c r="I37" s="6" t="n"/>
      <c r="J37" s="6" t="n"/>
      <c r="K37" s="12">
        <f>IF(A37="","",H37+N(I37)-N(J37))</f>
        <v/>
      </c>
    </row>
    <row r="38">
      <c r="A38" s="10">
        <f>IF(Employees!A38="","",Employees!A38)</f>
        <v/>
      </c>
      <c r="B38" s="10">
        <f>IF(A38="","",IFERROR(INDEX(Employees!$B$5:$B$104,MATCH(A38,Employees!$A$5:$A$104,0)),""))</f>
        <v/>
      </c>
      <c r="C38" s="10">
        <f>IF(A38="","",IFERROR(INDEX(Employees!$G$5:$G$104,MATCH(A38,Employees!$A$5:$A$104,0)),""))</f>
        <v/>
      </c>
      <c r="D38" s="12">
        <f>IF(A38="","",IFERROR(INDEX(Employees!$H$5:$H$104,MATCH(A38,Employees!$A$5:$A$104,0)),0))</f>
        <v/>
      </c>
      <c r="E38" s="10">
        <f>IF(A38="","",Attendance!$F$2)</f>
        <v/>
      </c>
      <c r="F38" s="10">
        <f>IF(A38="","",IFERROR(INDEX(Attendance!$AO$5:$AO$104,MATCH(A38,Attendance!$A$5:$A$104,0)),0))</f>
        <v/>
      </c>
      <c r="G38" s="10">
        <f>IF(A38="","",E38-F38)</f>
        <v/>
      </c>
      <c r="H38" s="12">
        <f>IF(A38="","",ROUND(D38/E38*F38,0))</f>
        <v/>
      </c>
      <c r="I38" s="6" t="n"/>
      <c r="J38" s="6" t="n"/>
      <c r="K38" s="12">
        <f>IF(A38="","",H38+N(I38)-N(J38))</f>
        <v/>
      </c>
    </row>
    <row r="39">
      <c r="A39" s="10">
        <f>IF(Employees!A39="","",Employees!A39)</f>
        <v/>
      </c>
      <c r="B39" s="10">
        <f>IF(A39="","",IFERROR(INDEX(Employees!$B$5:$B$104,MATCH(A39,Employees!$A$5:$A$104,0)),""))</f>
        <v/>
      </c>
      <c r="C39" s="10">
        <f>IF(A39="","",IFERROR(INDEX(Employees!$G$5:$G$104,MATCH(A39,Employees!$A$5:$A$104,0)),""))</f>
        <v/>
      </c>
      <c r="D39" s="12">
        <f>IF(A39="","",IFERROR(INDEX(Employees!$H$5:$H$104,MATCH(A39,Employees!$A$5:$A$104,0)),0))</f>
        <v/>
      </c>
      <c r="E39" s="10">
        <f>IF(A39="","",Attendance!$F$2)</f>
        <v/>
      </c>
      <c r="F39" s="10">
        <f>IF(A39="","",IFERROR(INDEX(Attendance!$AO$5:$AO$104,MATCH(A39,Attendance!$A$5:$A$104,0)),0))</f>
        <v/>
      </c>
      <c r="G39" s="10">
        <f>IF(A39="","",E39-F39)</f>
        <v/>
      </c>
      <c r="H39" s="12">
        <f>IF(A39="","",ROUND(D39/E39*F39,0))</f>
        <v/>
      </c>
      <c r="I39" s="6" t="n"/>
      <c r="J39" s="6" t="n"/>
      <c r="K39" s="12">
        <f>IF(A39="","",H39+N(I39)-N(J39))</f>
        <v/>
      </c>
    </row>
    <row r="40">
      <c r="A40" s="10">
        <f>IF(Employees!A40="","",Employees!A40)</f>
        <v/>
      </c>
      <c r="B40" s="10">
        <f>IF(A40="","",IFERROR(INDEX(Employees!$B$5:$B$104,MATCH(A40,Employees!$A$5:$A$104,0)),""))</f>
        <v/>
      </c>
      <c r="C40" s="10">
        <f>IF(A40="","",IFERROR(INDEX(Employees!$G$5:$G$104,MATCH(A40,Employees!$A$5:$A$104,0)),""))</f>
        <v/>
      </c>
      <c r="D40" s="12">
        <f>IF(A40="","",IFERROR(INDEX(Employees!$H$5:$H$104,MATCH(A40,Employees!$A$5:$A$104,0)),0))</f>
        <v/>
      </c>
      <c r="E40" s="10">
        <f>IF(A40="","",Attendance!$F$2)</f>
        <v/>
      </c>
      <c r="F40" s="10">
        <f>IF(A40="","",IFERROR(INDEX(Attendance!$AO$5:$AO$104,MATCH(A40,Attendance!$A$5:$A$104,0)),0))</f>
        <v/>
      </c>
      <c r="G40" s="10">
        <f>IF(A40="","",E40-F40)</f>
        <v/>
      </c>
      <c r="H40" s="12">
        <f>IF(A40="","",ROUND(D40/E40*F40,0))</f>
        <v/>
      </c>
      <c r="I40" s="6" t="n"/>
      <c r="J40" s="6" t="n"/>
      <c r="K40" s="12">
        <f>IF(A40="","",H40+N(I40)-N(J40))</f>
        <v/>
      </c>
    </row>
    <row r="41">
      <c r="A41" s="10">
        <f>IF(Employees!A41="","",Employees!A41)</f>
        <v/>
      </c>
      <c r="B41" s="10">
        <f>IF(A41="","",IFERROR(INDEX(Employees!$B$5:$B$104,MATCH(A41,Employees!$A$5:$A$104,0)),""))</f>
        <v/>
      </c>
      <c r="C41" s="10">
        <f>IF(A41="","",IFERROR(INDEX(Employees!$G$5:$G$104,MATCH(A41,Employees!$A$5:$A$104,0)),""))</f>
        <v/>
      </c>
      <c r="D41" s="12">
        <f>IF(A41="","",IFERROR(INDEX(Employees!$H$5:$H$104,MATCH(A41,Employees!$A$5:$A$104,0)),0))</f>
        <v/>
      </c>
      <c r="E41" s="10">
        <f>IF(A41="","",Attendance!$F$2)</f>
        <v/>
      </c>
      <c r="F41" s="10">
        <f>IF(A41="","",IFERROR(INDEX(Attendance!$AO$5:$AO$104,MATCH(A41,Attendance!$A$5:$A$104,0)),0))</f>
        <v/>
      </c>
      <c r="G41" s="10">
        <f>IF(A41="","",E41-F41)</f>
        <v/>
      </c>
      <c r="H41" s="12">
        <f>IF(A41="","",ROUND(D41/E41*F41,0))</f>
        <v/>
      </c>
      <c r="I41" s="6" t="n"/>
      <c r="J41" s="6" t="n"/>
      <c r="K41" s="12">
        <f>IF(A41="","",H41+N(I41)-N(J41))</f>
        <v/>
      </c>
    </row>
    <row r="42">
      <c r="A42" s="10">
        <f>IF(Employees!A42="","",Employees!A42)</f>
        <v/>
      </c>
      <c r="B42" s="10">
        <f>IF(A42="","",IFERROR(INDEX(Employees!$B$5:$B$104,MATCH(A42,Employees!$A$5:$A$104,0)),""))</f>
        <v/>
      </c>
      <c r="C42" s="10">
        <f>IF(A42="","",IFERROR(INDEX(Employees!$G$5:$G$104,MATCH(A42,Employees!$A$5:$A$104,0)),""))</f>
        <v/>
      </c>
      <c r="D42" s="12">
        <f>IF(A42="","",IFERROR(INDEX(Employees!$H$5:$H$104,MATCH(A42,Employees!$A$5:$A$104,0)),0))</f>
        <v/>
      </c>
      <c r="E42" s="10">
        <f>IF(A42="","",Attendance!$F$2)</f>
        <v/>
      </c>
      <c r="F42" s="10">
        <f>IF(A42="","",IFERROR(INDEX(Attendance!$AO$5:$AO$104,MATCH(A42,Attendance!$A$5:$A$104,0)),0))</f>
        <v/>
      </c>
      <c r="G42" s="10">
        <f>IF(A42="","",E42-F42)</f>
        <v/>
      </c>
      <c r="H42" s="12">
        <f>IF(A42="","",ROUND(D42/E42*F42,0))</f>
        <v/>
      </c>
      <c r="I42" s="6" t="n"/>
      <c r="J42" s="6" t="n"/>
      <c r="K42" s="12">
        <f>IF(A42="","",H42+N(I42)-N(J42))</f>
        <v/>
      </c>
    </row>
    <row r="43">
      <c r="A43" s="10">
        <f>IF(Employees!A43="","",Employees!A43)</f>
        <v/>
      </c>
      <c r="B43" s="10">
        <f>IF(A43="","",IFERROR(INDEX(Employees!$B$5:$B$104,MATCH(A43,Employees!$A$5:$A$104,0)),""))</f>
        <v/>
      </c>
      <c r="C43" s="10">
        <f>IF(A43="","",IFERROR(INDEX(Employees!$G$5:$G$104,MATCH(A43,Employees!$A$5:$A$104,0)),""))</f>
        <v/>
      </c>
      <c r="D43" s="12">
        <f>IF(A43="","",IFERROR(INDEX(Employees!$H$5:$H$104,MATCH(A43,Employees!$A$5:$A$104,0)),0))</f>
        <v/>
      </c>
      <c r="E43" s="10">
        <f>IF(A43="","",Attendance!$F$2)</f>
        <v/>
      </c>
      <c r="F43" s="10">
        <f>IF(A43="","",IFERROR(INDEX(Attendance!$AO$5:$AO$104,MATCH(A43,Attendance!$A$5:$A$104,0)),0))</f>
        <v/>
      </c>
      <c r="G43" s="10">
        <f>IF(A43="","",E43-F43)</f>
        <v/>
      </c>
      <c r="H43" s="12">
        <f>IF(A43="","",ROUND(D43/E43*F43,0))</f>
        <v/>
      </c>
      <c r="I43" s="6" t="n"/>
      <c r="J43" s="6" t="n"/>
      <c r="K43" s="12">
        <f>IF(A43="","",H43+N(I43)-N(J43))</f>
        <v/>
      </c>
    </row>
    <row r="44">
      <c r="A44" s="10">
        <f>IF(Employees!A44="","",Employees!A44)</f>
        <v/>
      </c>
      <c r="B44" s="10">
        <f>IF(A44="","",IFERROR(INDEX(Employees!$B$5:$B$104,MATCH(A44,Employees!$A$5:$A$104,0)),""))</f>
        <v/>
      </c>
      <c r="C44" s="10">
        <f>IF(A44="","",IFERROR(INDEX(Employees!$G$5:$G$104,MATCH(A44,Employees!$A$5:$A$104,0)),""))</f>
        <v/>
      </c>
      <c r="D44" s="12">
        <f>IF(A44="","",IFERROR(INDEX(Employees!$H$5:$H$104,MATCH(A44,Employees!$A$5:$A$104,0)),0))</f>
        <v/>
      </c>
      <c r="E44" s="10">
        <f>IF(A44="","",Attendance!$F$2)</f>
        <v/>
      </c>
      <c r="F44" s="10">
        <f>IF(A44="","",IFERROR(INDEX(Attendance!$AO$5:$AO$104,MATCH(A44,Attendance!$A$5:$A$104,0)),0))</f>
        <v/>
      </c>
      <c r="G44" s="10">
        <f>IF(A44="","",E44-F44)</f>
        <v/>
      </c>
      <c r="H44" s="12">
        <f>IF(A44="","",ROUND(D44/E44*F44,0))</f>
        <v/>
      </c>
      <c r="I44" s="6" t="n"/>
      <c r="J44" s="6" t="n"/>
      <c r="K44" s="12">
        <f>IF(A44="","",H44+N(I44)-N(J44))</f>
        <v/>
      </c>
    </row>
    <row r="45">
      <c r="A45" s="10">
        <f>IF(Employees!A45="","",Employees!A45)</f>
        <v/>
      </c>
      <c r="B45" s="10">
        <f>IF(A45="","",IFERROR(INDEX(Employees!$B$5:$B$104,MATCH(A45,Employees!$A$5:$A$104,0)),""))</f>
        <v/>
      </c>
      <c r="C45" s="10">
        <f>IF(A45="","",IFERROR(INDEX(Employees!$G$5:$G$104,MATCH(A45,Employees!$A$5:$A$104,0)),""))</f>
        <v/>
      </c>
      <c r="D45" s="12">
        <f>IF(A45="","",IFERROR(INDEX(Employees!$H$5:$H$104,MATCH(A45,Employees!$A$5:$A$104,0)),0))</f>
        <v/>
      </c>
      <c r="E45" s="10">
        <f>IF(A45="","",Attendance!$F$2)</f>
        <v/>
      </c>
      <c r="F45" s="10">
        <f>IF(A45="","",IFERROR(INDEX(Attendance!$AO$5:$AO$104,MATCH(A45,Attendance!$A$5:$A$104,0)),0))</f>
        <v/>
      </c>
      <c r="G45" s="10">
        <f>IF(A45="","",E45-F45)</f>
        <v/>
      </c>
      <c r="H45" s="12">
        <f>IF(A45="","",ROUND(D45/E45*F45,0))</f>
        <v/>
      </c>
      <c r="I45" s="6" t="n"/>
      <c r="J45" s="6" t="n"/>
      <c r="K45" s="12">
        <f>IF(A45="","",H45+N(I45)-N(J45))</f>
        <v/>
      </c>
    </row>
    <row r="46">
      <c r="A46" s="10">
        <f>IF(Employees!A46="","",Employees!A46)</f>
        <v/>
      </c>
      <c r="B46" s="10">
        <f>IF(A46="","",IFERROR(INDEX(Employees!$B$5:$B$104,MATCH(A46,Employees!$A$5:$A$104,0)),""))</f>
        <v/>
      </c>
      <c r="C46" s="10">
        <f>IF(A46="","",IFERROR(INDEX(Employees!$G$5:$G$104,MATCH(A46,Employees!$A$5:$A$104,0)),""))</f>
        <v/>
      </c>
      <c r="D46" s="12">
        <f>IF(A46="","",IFERROR(INDEX(Employees!$H$5:$H$104,MATCH(A46,Employees!$A$5:$A$104,0)),0))</f>
        <v/>
      </c>
      <c r="E46" s="10">
        <f>IF(A46="","",Attendance!$F$2)</f>
        <v/>
      </c>
      <c r="F46" s="10">
        <f>IF(A46="","",IFERROR(INDEX(Attendance!$AO$5:$AO$104,MATCH(A46,Attendance!$A$5:$A$104,0)),0))</f>
        <v/>
      </c>
      <c r="G46" s="10">
        <f>IF(A46="","",E46-F46)</f>
        <v/>
      </c>
      <c r="H46" s="12">
        <f>IF(A46="","",ROUND(D46/E46*F46,0))</f>
        <v/>
      </c>
      <c r="I46" s="6" t="n"/>
      <c r="J46" s="6" t="n"/>
      <c r="K46" s="12">
        <f>IF(A46="","",H46+N(I46)-N(J46))</f>
        <v/>
      </c>
    </row>
    <row r="47">
      <c r="A47" s="10">
        <f>IF(Employees!A47="","",Employees!A47)</f>
        <v/>
      </c>
      <c r="B47" s="10">
        <f>IF(A47="","",IFERROR(INDEX(Employees!$B$5:$B$104,MATCH(A47,Employees!$A$5:$A$104,0)),""))</f>
        <v/>
      </c>
      <c r="C47" s="10">
        <f>IF(A47="","",IFERROR(INDEX(Employees!$G$5:$G$104,MATCH(A47,Employees!$A$5:$A$104,0)),""))</f>
        <v/>
      </c>
      <c r="D47" s="12">
        <f>IF(A47="","",IFERROR(INDEX(Employees!$H$5:$H$104,MATCH(A47,Employees!$A$5:$A$104,0)),0))</f>
        <v/>
      </c>
      <c r="E47" s="10">
        <f>IF(A47="","",Attendance!$F$2)</f>
        <v/>
      </c>
      <c r="F47" s="10">
        <f>IF(A47="","",IFERROR(INDEX(Attendance!$AO$5:$AO$104,MATCH(A47,Attendance!$A$5:$A$104,0)),0))</f>
        <v/>
      </c>
      <c r="G47" s="10">
        <f>IF(A47="","",E47-F47)</f>
        <v/>
      </c>
      <c r="H47" s="12">
        <f>IF(A47="","",ROUND(D47/E47*F47,0))</f>
        <v/>
      </c>
      <c r="I47" s="6" t="n"/>
      <c r="J47" s="6" t="n"/>
      <c r="K47" s="12">
        <f>IF(A47="","",H47+N(I47)-N(J47))</f>
        <v/>
      </c>
    </row>
    <row r="48">
      <c r="A48" s="10">
        <f>IF(Employees!A48="","",Employees!A48)</f>
        <v/>
      </c>
      <c r="B48" s="10">
        <f>IF(A48="","",IFERROR(INDEX(Employees!$B$5:$B$104,MATCH(A48,Employees!$A$5:$A$104,0)),""))</f>
        <v/>
      </c>
      <c r="C48" s="10">
        <f>IF(A48="","",IFERROR(INDEX(Employees!$G$5:$G$104,MATCH(A48,Employees!$A$5:$A$104,0)),""))</f>
        <v/>
      </c>
      <c r="D48" s="12">
        <f>IF(A48="","",IFERROR(INDEX(Employees!$H$5:$H$104,MATCH(A48,Employees!$A$5:$A$104,0)),0))</f>
        <v/>
      </c>
      <c r="E48" s="10">
        <f>IF(A48="","",Attendance!$F$2)</f>
        <v/>
      </c>
      <c r="F48" s="10">
        <f>IF(A48="","",IFERROR(INDEX(Attendance!$AO$5:$AO$104,MATCH(A48,Attendance!$A$5:$A$104,0)),0))</f>
        <v/>
      </c>
      <c r="G48" s="10">
        <f>IF(A48="","",E48-F48)</f>
        <v/>
      </c>
      <c r="H48" s="12">
        <f>IF(A48="","",ROUND(D48/E48*F48,0))</f>
        <v/>
      </c>
      <c r="I48" s="6" t="n"/>
      <c r="J48" s="6" t="n"/>
      <c r="K48" s="12">
        <f>IF(A48="","",H48+N(I48)-N(J48))</f>
        <v/>
      </c>
    </row>
    <row r="49">
      <c r="A49" s="10">
        <f>IF(Employees!A49="","",Employees!A49)</f>
        <v/>
      </c>
      <c r="B49" s="10">
        <f>IF(A49="","",IFERROR(INDEX(Employees!$B$5:$B$104,MATCH(A49,Employees!$A$5:$A$104,0)),""))</f>
        <v/>
      </c>
      <c r="C49" s="10">
        <f>IF(A49="","",IFERROR(INDEX(Employees!$G$5:$G$104,MATCH(A49,Employees!$A$5:$A$104,0)),""))</f>
        <v/>
      </c>
      <c r="D49" s="12">
        <f>IF(A49="","",IFERROR(INDEX(Employees!$H$5:$H$104,MATCH(A49,Employees!$A$5:$A$104,0)),0))</f>
        <v/>
      </c>
      <c r="E49" s="10">
        <f>IF(A49="","",Attendance!$F$2)</f>
        <v/>
      </c>
      <c r="F49" s="10">
        <f>IF(A49="","",IFERROR(INDEX(Attendance!$AO$5:$AO$104,MATCH(A49,Attendance!$A$5:$A$104,0)),0))</f>
        <v/>
      </c>
      <c r="G49" s="10">
        <f>IF(A49="","",E49-F49)</f>
        <v/>
      </c>
      <c r="H49" s="12">
        <f>IF(A49="","",ROUND(D49/E49*F49,0))</f>
        <v/>
      </c>
      <c r="I49" s="6" t="n"/>
      <c r="J49" s="6" t="n"/>
      <c r="K49" s="12">
        <f>IF(A49="","",H49+N(I49)-N(J49))</f>
        <v/>
      </c>
    </row>
    <row r="50">
      <c r="A50" s="10">
        <f>IF(Employees!A50="","",Employees!A50)</f>
        <v/>
      </c>
      <c r="B50" s="10">
        <f>IF(A50="","",IFERROR(INDEX(Employees!$B$5:$B$104,MATCH(A50,Employees!$A$5:$A$104,0)),""))</f>
        <v/>
      </c>
      <c r="C50" s="10">
        <f>IF(A50="","",IFERROR(INDEX(Employees!$G$5:$G$104,MATCH(A50,Employees!$A$5:$A$104,0)),""))</f>
        <v/>
      </c>
      <c r="D50" s="12">
        <f>IF(A50="","",IFERROR(INDEX(Employees!$H$5:$H$104,MATCH(A50,Employees!$A$5:$A$104,0)),0))</f>
        <v/>
      </c>
      <c r="E50" s="10">
        <f>IF(A50="","",Attendance!$F$2)</f>
        <v/>
      </c>
      <c r="F50" s="10">
        <f>IF(A50="","",IFERROR(INDEX(Attendance!$AO$5:$AO$104,MATCH(A50,Attendance!$A$5:$A$104,0)),0))</f>
        <v/>
      </c>
      <c r="G50" s="10">
        <f>IF(A50="","",E50-F50)</f>
        <v/>
      </c>
      <c r="H50" s="12">
        <f>IF(A50="","",ROUND(D50/E50*F50,0))</f>
        <v/>
      </c>
      <c r="I50" s="6" t="n"/>
      <c r="J50" s="6" t="n"/>
      <c r="K50" s="12">
        <f>IF(A50="","",H50+N(I50)-N(J50))</f>
        <v/>
      </c>
    </row>
    <row r="51">
      <c r="A51" s="10">
        <f>IF(Employees!A51="","",Employees!A51)</f>
        <v/>
      </c>
      <c r="B51" s="10">
        <f>IF(A51="","",IFERROR(INDEX(Employees!$B$5:$B$104,MATCH(A51,Employees!$A$5:$A$104,0)),""))</f>
        <v/>
      </c>
      <c r="C51" s="10">
        <f>IF(A51="","",IFERROR(INDEX(Employees!$G$5:$G$104,MATCH(A51,Employees!$A$5:$A$104,0)),""))</f>
        <v/>
      </c>
      <c r="D51" s="12">
        <f>IF(A51="","",IFERROR(INDEX(Employees!$H$5:$H$104,MATCH(A51,Employees!$A$5:$A$104,0)),0))</f>
        <v/>
      </c>
      <c r="E51" s="10">
        <f>IF(A51="","",Attendance!$F$2)</f>
        <v/>
      </c>
      <c r="F51" s="10">
        <f>IF(A51="","",IFERROR(INDEX(Attendance!$AO$5:$AO$104,MATCH(A51,Attendance!$A$5:$A$104,0)),0))</f>
        <v/>
      </c>
      <c r="G51" s="10">
        <f>IF(A51="","",E51-F51)</f>
        <v/>
      </c>
      <c r="H51" s="12">
        <f>IF(A51="","",ROUND(D51/E51*F51,0))</f>
        <v/>
      </c>
      <c r="I51" s="6" t="n"/>
      <c r="J51" s="6" t="n"/>
      <c r="K51" s="12">
        <f>IF(A51="","",H51+N(I51)-N(J51))</f>
        <v/>
      </c>
    </row>
    <row r="52">
      <c r="A52" s="10">
        <f>IF(Employees!A52="","",Employees!A52)</f>
        <v/>
      </c>
      <c r="B52" s="10">
        <f>IF(A52="","",IFERROR(INDEX(Employees!$B$5:$B$104,MATCH(A52,Employees!$A$5:$A$104,0)),""))</f>
        <v/>
      </c>
      <c r="C52" s="10">
        <f>IF(A52="","",IFERROR(INDEX(Employees!$G$5:$G$104,MATCH(A52,Employees!$A$5:$A$104,0)),""))</f>
        <v/>
      </c>
      <c r="D52" s="12">
        <f>IF(A52="","",IFERROR(INDEX(Employees!$H$5:$H$104,MATCH(A52,Employees!$A$5:$A$104,0)),0))</f>
        <v/>
      </c>
      <c r="E52" s="10">
        <f>IF(A52="","",Attendance!$F$2)</f>
        <v/>
      </c>
      <c r="F52" s="10">
        <f>IF(A52="","",IFERROR(INDEX(Attendance!$AO$5:$AO$104,MATCH(A52,Attendance!$A$5:$A$104,0)),0))</f>
        <v/>
      </c>
      <c r="G52" s="10">
        <f>IF(A52="","",E52-F52)</f>
        <v/>
      </c>
      <c r="H52" s="12">
        <f>IF(A52="","",ROUND(D52/E52*F52,0))</f>
        <v/>
      </c>
      <c r="I52" s="6" t="n"/>
      <c r="J52" s="6" t="n"/>
      <c r="K52" s="12">
        <f>IF(A52="","",H52+N(I52)-N(J52))</f>
        <v/>
      </c>
    </row>
    <row r="53">
      <c r="A53" s="10">
        <f>IF(Employees!A53="","",Employees!A53)</f>
        <v/>
      </c>
      <c r="B53" s="10">
        <f>IF(A53="","",IFERROR(INDEX(Employees!$B$5:$B$104,MATCH(A53,Employees!$A$5:$A$104,0)),""))</f>
        <v/>
      </c>
      <c r="C53" s="10">
        <f>IF(A53="","",IFERROR(INDEX(Employees!$G$5:$G$104,MATCH(A53,Employees!$A$5:$A$104,0)),""))</f>
        <v/>
      </c>
      <c r="D53" s="12">
        <f>IF(A53="","",IFERROR(INDEX(Employees!$H$5:$H$104,MATCH(A53,Employees!$A$5:$A$104,0)),0))</f>
        <v/>
      </c>
      <c r="E53" s="10">
        <f>IF(A53="","",Attendance!$F$2)</f>
        <v/>
      </c>
      <c r="F53" s="10">
        <f>IF(A53="","",IFERROR(INDEX(Attendance!$AO$5:$AO$104,MATCH(A53,Attendance!$A$5:$A$104,0)),0))</f>
        <v/>
      </c>
      <c r="G53" s="10">
        <f>IF(A53="","",E53-F53)</f>
        <v/>
      </c>
      <c r="H53" s="12">
        <f>IF(A53="","",ROUND(D53/E53*F53,0))</f>
        <v/>
      </c>
      <c r="I53" s="6" t="n"/>
      <c r="J53" s="6" t="n"/>
      <c r="K53" s="12">
        <f>IF(A53="","",H53+N(I53)-N(J53))</f>
        <v/>
      </c>
    </row>
    <row r="54">
      <c r="A54" s="10">
        <f>IF(Employees!A54="","",Employees!A54)</f>
        <v/>
      </c>
      <c r="B54" s="10">
        <f>IF(A54="","",IFERROR(INDEX(Employees!$B$5:$B$104,MATCH(A54,Employees!$A$5:$A$104,0)),""))</f>
        <v/>
      </c>
      <c r="C54" s="10">
        <f>IF(A54="","",IFERROR(INDEX(Employees!$G$5:$G$104,MATCH(A54,Employees!$A$5:$A$104,0)),""))</f>
        <v/>
      </c>
      <c r="D54" s="12">
        <f>IF(A54="","",IFERROR(INDEX(Employees!$H$5:$H$104,MATCH(A54,Employees!$A$5:$A$104,0)),0))</f>
        <v/>
      </c>
      <c r="E54" s="10">
        <f>IF(A54="","",Attendance!$F$2)</f>
        <v/>
      </c>
      <c r="F54" s="10">
        <f>IF(A54="","",IFERROR(INDEX(Attendance!$AO$5:$AO$104,MATCH(A54,Attendance!$A$5:$A$104,0)),0))</f>
        <v/>
      </c>
      <c r="G54" s="10">
        <f>IF(A54="","",E54-F54)</f>
        <v/>
      </c>
      <c r="H54" s="12">
        <f>IF(A54="","",ROUND(D54/E54*F54,0))</f>
        <v/>
      </c>
      <c r="I54" s="6" t="n"/>
      <c r="J54" s="6" t="n"/>
      <c r="K54" s="12">
        <f>IF(A54="","",H54+N(I54)-N(J54))</f>
        <v/>
      </c>
    </row>
    <row r="55">
      <c r="A55" s="10">
        <f>IF(Employees!A55="","",Employees!A55)</f>
        <v/>
      </c>
      <c r="B55" s="10">
        <f>IF(A55="","",IFERROR(INDEX(Employees!$B$5:$B$104,MATCH(A55,Employees!$A$5:$A$104,0)),""))</f>
        <v/>
      </c>
      <c r="C55" s="10">
        <f>IF(A55="","",IFERROR(INDEX(Employees!$G$5:$G$104,MATCH(A55,Employees!$A$5:$A$104,0)),""))</f>
        <v/>
      </c>
      <c r="D55" s="12">
        <f>IF(A55="","",IFERROR(INDEX(Employees!$H$5:$H$104,MATCH(A55,Employees!$A$5:$A$104,0)),0))</f>
        <v/>
      </c>
      <c r="E55" s="10">
        <f>IF(A55="","",Attendance!$F$2)</f>
        <v/>
      </c>
      <c r="F55" s="10">
        <f>IF(A55="","",IFERROR(INDEX(Attendance!$AO$5:$AO$104,MATCH(A55,Attendance!$A$5:$A$104,0)),0))</f>
        <v/>
      </c>
      <c r="G55" s="10">
        <f>IF(A55="","",E55-F55)</f>
        <v/>
      </c>
      <c r="H55" s="12">
        <f>IF(A55="","",ROUND(D55/E55*F55,0))</f>
        <v/>
      </c>
      <c r="I55" s="6" t="n"/>
      <c r="J55" s="6" t="n"/>
      <c r="K55" s="12">
        <f>IF(A55="","",H55+N(I55)-N(J55))</f>
        <v/>
      </c>
    </row>
    <row r="56">
      <c r="A56" s="10">
        <f>IF(Employees!A56="","",Employees!A56)</f>
        <v/>
      </c>
      <c r="B56" s="10">
        <f>IF(A56="","",IFERROR(INDEX(Employees!$B$5:$B$104,MATCH(A56,Employees!$A$5:$A$104,0)),""))</f>
        <v/>
      </c>
      <c r="C56" s="10">
        <f>IF(A56="","",IFERROR(INDEX(Employees!$G$5:$G$104,MATCH(A56,Employees!$A$5:$A$104,0)),""))</f>
        <v/>
      </c>
      <c r="D56" s="12">
        <f>IF(A56="","",IFERROR(INDEX(Employees!$H$5:$H$104,MATCH(A56,Employees!$A$5:$A$104,0)),0))</f>
        <v/>
      </c>
      <c r="E56" s="10">
        <f>IF(A56="","",Attendance!$F$2)</f>
        <v/>
      </c>
      <c r="F56" s="10">
        <f>IF(A56="","",IFERROR(INDEX(Attendance!$AO$5:$AO$104,MATCH(A56,Attendance!$A$5:$A$104,0)),0))</f>
        <v/>
      </c>
      <c r="G56" s="10">
        <f>IF(A56="","",E56-F56)</f>
        <v/>
      </c>
      <c r="H56" s="12">
        <f>IF(A56="","",ROUND(D56/E56*F56,0))</f>
        <v/>
      </c>
      <c r="I56" s="6" t="n"/>
      <c r="J56" s="6" t="n"/>
      <c r="K56" s="12">
        <f>IF(A56="","",H56+N(I56)-N(J56))</f>
        <v/>
      </c>
    </row>
    <row r="57">
      <c r="A57" s="10">
        <f>IF(Employees!A57="","",Employees!A57)</f>
        <v/>
      </c>
      <c r="B57" s="10">
        <f>IF(A57="","",IFERROR(INDEX(Employees!$B$5:$B$104,MATCH(A57,Employees!$A$5:$A$104,0)),""))</f>
        <v/>
      </c>
      <c r="C57" s="10">
        <f>IF(A57="","",IFERROR(INDEX(Employees!$G$5:$G$104,MATCH(A57,Employees!$A$5:$A$104,0)),""))</f>
        <v/>
      </c>
      <c r="D57" s="12">
        <f>IF(A57="","",IFERROR(INDEX(Employees!$H$5:$H$104,MATCH(A57,Employees!$A$5:$A$104,0)),0))</f>
        <v/>
      </c>
      <c r="E57" s="10">
        <f>IF(A57="","",Attendance!$F$2)</f>
        <v/>
      </c>
      <c r="F57" s="10">
        <f>IF(A57="","",IFERROR(INDEX(Attendance!$AO$5:$AO$104,MATCH(A57,Attendance!$A$5:$A$104,0)),0))</f>
        <v/>
      </c>
      <c r="G57" s="10">
        <f>IF(A57="","",E57-F57)</f>
        <v/>
      </c>
      <c r="H57" s="12">
        <f>IF(A57="","",ROUND(D57/E57*F57,0))</f>
        <v/>
      </c>
      <c r="I57" s="6" t="n"/>
      <c r="J57" s="6" t="n"/>
      <c r="K57" s="12">
        <f>IF(A57="","",H57+N(I57)-N(J57))</f>
        <v/>
      </c>
    </row>
    <row r="58">
      <c r="A58" s="10">
        <f>IF(Employees!A58="","",Employees!A58)</f>
        <v/>
      </c>
      <c r="B58" s="10">
        <f>IF(A58="","",IFERROR(INDEX(Employees!$B$5:$B$104,MATCH(A58,Employees!$A$5:$A$104,0)),""))</f>
        <v/>
      </c>
      <c r="C58" s="10">
        <f>IF(A58="","",IFERROR(INDEX(Employees!$G$5:$G$104,MATCH(A58,Employees!$A$5:$A$104,0)),""))</f>
        <v/>
      </c>
      <c r="D58" s="12">
        <f>IF(A58="","",IFERROR(INDEX(Employees!$H$5:$H$104,MATCH(A58,Employees!$A$5:$A$104,0)),0))</f>
        <v/>
      </c>
      <c r="E58" s="10">
        <f>IF(A58="","",Attendance!$F$2)</f>
        <v/>
      </c>
      <c r="F58" s="10">
        <f>IF(A58="","",IFERROR(INDEX(Attendance!$AO$5:$AO$104,MATCH(A58,Attendance!$A$5:$A$104,0)),0))</f>
        <v/>
      </c>
      <c r="G58" s="10">
        <f>IF(A58="","",E58-F58)</f>
        <v/>
      </c>
      <c r="H58" s="12">
        <f>IF(A58="","",ROUND(D58/E58*F58,0))</f>
        <v/>
      </c>
      <c r="I58" s="6" t="n"/>
      <c r="J58" s="6" t="n"/>
      <c r="K58" s="12">
        <f>IF(A58="","",H58+N(I58)-N(J58))</f>
        <v/>
      </c>
    </row>
    <row r="59">
      <c r="A59" s="10">
        <f>IF(Employees!A59="","",Employees!A59)</f>
        <v/>
      </c>
      <c r="B59" s="10">
        <f>IF(A59="","",IFERROR(INDEX(Employees!$B$5:$B$104,MATCH(A59,Employees!$A$5:$A$104,0)),""))</f>
        <v/>
      </c>
      <c r="C59" s="10">
        <f>IF(A59="","",IFERROR(INDEX(Employees!$G$5:$G$104,MATCH(A59,Employees!$A$5:$A$104,0)),""))</f>
        <v/>
      </c>
      <c r="D59" s="12">
        <f>IF(A59="","",IFERROR(INDEX(Employees!$H$5:$H$104,MATCH(A59,Employees!$A$5:$A$104,0)),0))</f>
        <v/>
      </c>
      <c r="E59" s="10">
        <f>IF(A59="","",Attendance!$F$2)</f>
        <v/>
      </c>
      <c r="F59" s="10">
        <f>IF(A59="","",IFERROR(INDEX(Attendance!$AO$5:$AO$104,MATCH(A59,Attendance!$A$5:$A$104,0)),0))</f>
        <v/>
      </c>
      <c r="G59" s="10">
        <f>IF(A59="","",E59-F59)</f>
        <v/>
      </c>
      <c r="H59" s="12">
        <f>IF(A59="","",ROUND(D59/E59*F59,0))</f>
        <v/>
      </c>
      <c r="I59" s="6" t="n"/>
      <c r="J59" s="6" t="n"/>
      <c r="K59" s="12">
        <f>IF(A59="","",H59+N(I59)-N(J59))</f>
        <v/>
      </c>
    </row>
    <row r="60">
      <c r="A60" s="10">
        <f>IF(Employees!A60="","",Employees!A60)</f>
        <v/>
      </c>
      <c r="B60" s="10">
        <f>IF(A60="","",IFERROR(INDEX(Employees!$B$5:$B$104,MATCH(A60,Employees!$A$5:$A$104,0)),""))</f>
        <v/>
      </c>
      <c r="C60" s="10">
        <f>IF(A60="","",IFERROR(INDEX(Employees!$G$5:$G$104,MATCH(A60,Employees!$A$5:$A$104,0)),""))</f>
        <v/>
      </c>
      <c r="D60" s="12">
        <f>IF(A60="","",IFERROR(INDEX(Employees!$H$5:$H$104,MATCH(A60,Employees!$A$5:$A$104,0)),0))</f>
        <v/>
      </c>
      <c r="E60" s="10">
        <f>IF(A60="","",Attendance!$F$2)</f>
        <v/>
      </c>
      <c r="F60" s="10">
        <f>IF(A60="","",IFERROR(INDEX(Attendance!$AO$5:$AO$104,MATCH(A60,Attendance!$A$5:$A$104,0)),0))</f>
        <v/>
      </c>
      <c r="G60" s="10">
        <f>IF(A60="","",E60-F60)</f>
        <v/>
      </c>
      <c r="H60" s="12">
        <f>IF(A60="","",ROUND(D60/E60*F60,0))</f>
        <v/>
      </c>
      <c r="I60" s="6" t="n"/>
      <c r="J60" s="6" t="n"/>
      <c r="K60" s="12">
        <f>IF(A60="","",H60+N(I60)-N(J60))</f>
        <v/>
      </c>
    </row>
    <row r="61">
      <c r="A61" s="10">
        <f>IF(Employees!A61="","",Employees!A61)</f>
        <v/>
      </c>
      <c r="B61" s="10">
        <f>IF(A61="","",IFERROR(INDEX(Employees!$B$5:$B$104,MATCH(A61,Employees!$A$5:$A$104,0)),""))</f>
        <v/>
      </c>
      <c r="C61" s="10">
        <f>IF(A61="","",IFERROR(INDEX(Employees!$G$5:$G$104,MATCH(A61,Employees!$A$5:$A$104,0)),""))</f>
        <v/>
      </c>
      <c r="D61" s="12">
        <f>IF(A61="","",IFERROR(INDEX(Employees!$H$5:$H$104,MATCH(A61,Employees!$A$5:$A$104,0)),0))</f>
        <v/>
      </c>
      <c r="E61" s="10">
        <f>IF(A61="","",Attendance!$F$2)</f>
        <v/>
      </c>
      <c r="F61" s="10">
        <f>IF(A61="","",IFERROR(INDEX(Attendance!$AO$5:$AO$104,MATCH(A61,Attendance!$A$5:$A$104,0)),0))</f>
        <v/>
      </c>
      <c r="G61" s="10">
        <f>IF(A61="","",E61-F61)</f>
        <v/>
      </c>
      <c r="H61" s="12">
        <f>IF(A61="","",ROUND(D61/E61*F61,0))</f>
        <v/>
      </c>
      <c r="I61" s="6" t="n"/>
      <c r="J61" s="6" t="n"/>
      <c r="K61" s="12">
        <f>IF(A61="","",H61+N(I61)-N(J61))</f>
        <v/>
      </c>
    </row>
    <row r="62">
      <c r="A62" s="10">
        <f>IF(Employees!A62="","",Employees!A62)</f>
        <v/>
      </c>
      <c r="B62" s="10">
        <f>IF(A62="","",IFERROR(INDEX(Employees!$B$5:$B$104,MATCH(A62,Employees!$A$5:$A$104,0)),""))</f>
        <v/>
      </c>
      <c r="C62" s="10">
        <f>IF(A62="","",IFERROR(INDEX(Employees!$G$5:$G$104,MATCH(A62,Employees!$A$5:$A$104,0)),""))</f>
        <v/>
      </c>
      <c r="D62" s="12">
        <f>IF(A62="","",IFERROR(INDEX(Employees!$H$5:$H$104,MATCH(A62,Employees!$A$5:$A$104,0)),0))</f>
        <v/>
      </c>
      <c r="E62" s="10">
        <f>IF(A62="","",Attendance!$F$2)</f>
        <v/>
      </c>
      <c r="F62" s="10">
        <f>IF(A62="","",IFERROR(INDEX(Attendance!$AO$5:$AO$104,MATCH(A62,Attendance!$A$5:$A$104,0)),0))</f>
        <v/>
      </c>
      <c r="G62" s="10">
        <f>IF(A62="","",E62-F62)</f>
        <v/>
      </c>
      <c r="H62" s="12">
        <f>IF(A62="","",ROUND(D62/E62*F62,0))</f>
        <v/>
      </c>
      <c r="I62" s="6" t="n"/>
      <c r="J62" s="6" t="n"/>
      <c r="K62" s="12">
        <f>IF(A62="","",H62+N(I62)-N(J62))</f>
        <v/>
      </c>
    </row>
    <row r="63">
      <c r="A63" s="10">
        <f>IF(Employees!A63="","",Employees!A63)</f>
        <v/>
      </c>
      <c r="B63" s="10">
        <f>IF(A63="","",IFERROR(INDEX(Employees!$B$5:$B$104,MATCH(A63,Employees!$A$5:$A$104,0)),""))</f>
        <v/>
      </c>
      <c r="C63" s="10">
        <f>IF(A63="","",IFERROR(INDEX(Employees!$G$5:$G$104,MATCH(A63,Employees!$A$5:$A$104,0)),""))</f>
        <v/>
      </c>
      <c r="D63" s="12">
        <f>IF(A63="","",IFERROR(INDEX(Employees!$H$5:$H$104,MATCH(A63,Employees!$A$5:$A$104,0)),0))</f>
        <v/>
      </c>
      <c r="E63" s="10">
        <f>IF(A63="","",Attendance!$F$2)</f>
        <v/>
      </c>
      <c r="F63" s="10">
        <f>IF(A63="","",IFERROR(INDEX(Attendance!$AO$5:$AO$104,MATCH(A63,Attendance!$A$5:$A$104,0)),0))</f>
        <v/>
      </c>
      <c r="G63" s="10">
        <f>IF(A63="","",E63-F63)</f>
        <v/>
      </c>
      <c r="H63" s="12">
        <f>IF(A63="","",ROUND(D63/E63*F63,0))</f>
        <v/>
      </c>
      <c r="I63" s="6" t="n"/>
      <c r="J63" s="6" t="n"/>
      <c r="K63" s="12">
        <f>IF(A63="","",H63+N(I63)-N(J63))</f>
        <v/>
      </c>
    </row>
    <row r="64">
      <c r="A64" s="10">
        <f>IF(Employees!A64="","",Employees!A64)</f>
        <v/>
      </c>
      <c r="B64" s="10">
        <f>IF(A64="","",IFERROR(INDEX(Employees!$B$5:$B$104,MATCH(A64,Employees!$A$5:$A$104,0)),""))</f>
        <v/>
      </c>
      <c r="C64" s="10">
        <f>IF(A64="","",IFERROR(INDEX(Employees!$G$5:$G$104,MATCH(A64,Employees!$A$5:$A$104,0)),""))</f>
        <v/>
      </c>
      <c r="D64" s="12">
        <f>IF(A64="","",IFERROR(INDEX(Employees!$H$5:$H$104,MATCH(A64,Employees!$A$5:$A$104,0)),0))</f>
        <v/>
      </c>
      <c r="E64" s="10">
        <f>IF(A64="","",Attendance!$F$2)</f>
        <v/>
      </c>
      <c r="F64" s="10">
        <f>IF(A64="","",IFERROR(INDEX(Attendance!$AO$5:$AO$104,MATCH(A64,Attendance!$A$5:$A$104,0)),0))</f>
        <v/>
      </c>
      <c r="G64" s="10">
        <f>IF(A64="","",E64-F64)</f>
        <v/>
      </c>
      <c r="H64" s="12">
        <f>IF(A64="","",ROUND(D64/E64*F64,0))</f>
        <v/>
      </c>
      <c r="I64" s="6" t="n"/>
      <c r="J64" s="6" t="n"/>
      <c r="K64" s="12">
        <f>IF(A64="","",H64+N(I64)-N(J64))</f>
        <v/>
      </c>
    </row>
    <row r="65">
      <c r="A65" s="10">
        <f>IF(Employees!A65="","",Employees!A65)</f>
        <v/>
      </c>
      <c r="B65" s="10">
        <f>IF(A65="","",IFERROR(INDEX(Employees!$B$5:$B$104,MATCH(A65,Employees!$A$5:$A$104,0)),""))</f>
        <v/>
      </c>
      <c r="C65" s="10">
        <f>IF(A65="","",IFERROR(INDEX(Employees!$G$5:$G$104,MATCH(A65,Employees!$A$5:$A$104,0)),""))</f>
        <v/>
      </c>
      <c r="D65" s="12">
        <f>IF(A65="","",IFERROR(INDEX(Employees!$H$5:$H$104,MATCH(A65,Employees!$A$5:$A$104,0)),0))</f>
        <v/>
      </c>
      <c r="E65" s="10">
        <f>IF(A65="","",Attendance!$F$2)</f>
        <v/>
      </c>
      <c r="F65" s="10">
        <f>IF(A65="","",IFERROR(INDEX(Attendance!$AO$5:$AO$104,MATCH(A65,Attendance!$A$5:$A$104,0)),0))</f>
        <v/>
      </c>
      <c r="G65" s="10">
        <f>IF(A65="","",E65-F65)</f>
        <v/>
      </c>
      <c r="H65" s="12">
        <f>IF(A65="","",ROUND(D65/E65*F65,0))</f>
        <v/>
      </c>
      <c r="I65" s="6" t="n"/>
      <c r="J65" s="6" t="n"/>
      <c r="K65" s="12">
        <f>IF(A65="","",H65+N(I65)-N(J65))</f>
        <v/>
      </c>
    </row>
    <row r="66">
      <c r="A66" s="10">
        <f>IF(Employees!A66="","",Employees!A66)</f>
        <v/>
      </c>
      <c r="B66" s="10">
        <f>IF(A66="","",IFERROR(INDEX(Employees!$B$5:$B$104,MATCH(A66,Employees!$A$5:$A$104,0)),""))</f>
        <v/>
      </c>
      <c r="C66" s="10">
        <f>IF(A66="","",IFERROR(INDEX(Employees!$G$5:$G$104,MATCH(A66,Employees!$A$5:$A$104,0)),""))</f>
        <v/>
      </c>
      <c r="D66" s="12">
        <f>IF(A66="","",IFERROR(INDEX(Employees!$H$5:$H$104,MATCH(A66,Employees!$A$5:$A$104,0)),0))</f>
        <v/>
      </c>
      <c r="E66" s="10">
        <f>IF(A66="","",Attendance!$F$2)</f>
        <v/>
      </c>
      <c r="F66" s="10">
        <f>IF(A66="","",IFERROR(INDEX(Attendance!$AO$5:$AO$104,MATCH(A66,Attendance!$A$5:$A$104,0)),0))</f>
        <v/>
      </c>
      <c r="G66" s="10">
        <f>IF(A66="","",E66-F66)</f>
        <v/>
      </c>
      <c r="H66" s="12">
        <f>IF(A66="","",ROUND(D66/E66*F66,0))</f>
        <v/>
      </c>
      <c r="I66" s="6" t="n"/>
      <c r="J66" s="6" t="n"/>
      <c r="K66" s="12">
        <f>IF(A66="","",H66+N(I66)-N(J66))</f>
        <v/>
      </c>
    </row>
    <row r="67">
      <c r="A67" s="10">
        <f>IF(Employees!A67="","",Employees!A67)</f>
        <v/>
      </c>
      <c r="B67" s="10">
        <f>IF(A67="","",IFERROR(INDEX(Employees!$B$5:$B$104,MATCH(A67,Employees!$A$5:$A$104,0)),""))</f>
        <v/>
      </c>
      <c r="C67" s="10">
        <f>IF(A67="","",IFERROR(INDEX(Employees!$G$5:$G$104,MATCH(A67,Employees!$A$5:$A$104,0)),""))</f>
        <v/>
      </c>
      <c r="D67" s="12">
        <f>IF(A67="","",IFERROR(INDEX(Employees!$H$5:$H$104,MATCH(A67,Employees!$A$5:$A$104,0)),0))</f>
        <v/>
      </c>
      <c r="E67" s="10">
        <f>IF(A67="","",Attendance!$F$2)</f>
        <v/>
      </c>
      <c r="F67" s="10">
        <f>IF(A67="","",IFERROR(INDEX(Attendance!$AO$5:$AO$104,MATCH(A67,Attendance!$A$5:$A$104,0)),0))</f>
        <v/>
      </c>
      <c r="G67" s="10">
        <f>IF(A67="","",E67-F67)</f>
        <v/>
      </c>
      <c r="H67" s="12">
        <f>IF(A67="","",ROUND(D67/E67*F67,0))</f>
        <v/>
      </c>
      <c r="I67" s="6" t="n"/>
      <c r="J67" s="6" t="n"/>
      <c r="K67" s="12">
        <f>IF(A67="","",H67+N(I67)-N(J67))</f>
        <v/>
      </c>
    </row>
    <row r="68">
      <c r="A68" s="10">
        <f>IF(Employees!A68="","",Employees!A68)</f>
        <v/>
      </c>
      <c r="B68" s="10">
        <f>IF(A68="","",IFERROR(INDEX(Employees!$B$5:$B$104,MATCH(A68,Employees!$A$5:$A$104,0)),""))</f>
        <v/>
      </c>
      <c r="C68" s="10">
        <f>IF(A68="","",IFERROR(INDEX(Employees!$G$5:$G$104,MATCH(A68,Employees!$A$5:$A$104,0)),""))</f>
        <v/>
      </c>
      <c r="D68" s="12">
        <f>IF(A68="","",IFERROR(INDEX(Employees!$H$5:$H$104,MATCH(A68,Employees!$A$5:$A$104,0)),0))</f>
        <v/>
      </c>
      <c r="E68" s="10">
        <f>IF(A68="","",Attendance!$F$2)</f>
        <v/>
      </c>
      <c r="F68" s="10">
        <f>IF(A68="","",IFERROR(INDEX(Attendance!$AO$5:$AO$104,MATCH(A68,Attendance!$A$5:$A$104,0)),0))</f>
        <v/>
      </c>
      <c r="G68" s="10">
        <f>IF(A68="","",E68-F68)</f>
        <v/>
      </c>
      <c r="H68" s="12">
        <f>IF(A68="","",ROUND(D68/E68*F68,0))</f>
        <v/>
      </c>
      <c r="I68" s="6" t="n"/>
      <c r="J68" s="6" t="n"/>
      <c r="K68" s="12">
        <f>IF(A68="","",H68+N(I68)-N(J68))</f>
        <v/>
      </c>
    </row>
    <row r="69">
      <c r="A69" s="10">
        <f>IF(Employees!A69="","",Employees!A69)</f>
        <v/>
      </c>
      <c r="B69" s="10">
        <f>IF(A69="","",IFERROR(INDEX(Employees!$B$5:$B$104,MATCH(A69,Employees!$A$5:$A$104,0)),""))</f>
        <v/>
      </c>
      <c r="C69" s="10">
        <f>IF(A69="","",IFERROR(INDEX(Employees!$G$5:$G$104,MATCH(A69,Employees!$A$5:$A$104,0)),""))</f>
        <v/>
      </c>
      <c r="D69" s="12">
        <f>IF(A69="","",IFERROR(INDEX(Employees!$H$5:$H$104,MATCH(A69,Employees!$A$5:$A$104,0)),0))</f>
        <v/>
      </c>
      <c r="E69" s="10">
        <f>IF(A69="","",Attendance!$F$2)</f>
        <v/>
      </c>
      <c r="F69" s="10">
        <f>IF(A69="","",IFERROR(INDEX(Attendance!$AO$5:$AO$104,MATCH(A69,Attendance!$A$5:$A$104,0)),0))</f>
        <v/>
      </c>
      <c r="G69" s="10">
        <f>IF(A69="","",E69-F69)</f>
        <v/>
      </c>
      <c r="H69" s="12">
        <f>IF(A69="","",ROUND(D69/E69*F69,0))</f>
        <v/>
      </c>
      <c r="I69" s="6" t="n"/>
      <c r="J69" s="6" t="n"/>
      <c r="K69" s="12">
        <f>IF(A69="","",H69+N(I69)-N(J69))</f>
        <v/>
      </c>
    </row>
    <row r="70">
      <c r="A70" s="10">
        <f>IF(Employees!A70="","",Employees!A70)</f>
        <v/>
      </c>
      <c r="B70" s="10">
        <f>IF(A70="","",IFERROR(INDEX(Employees!$B$5:$B$104,MATCH(A70,Employees!$A$5:$A$104,0)),""))</f>
        <v/>
      </c>
      <c r="C70" s="10">
        <f>IF(A70="","",IFERROR(INDEX(Employees!$G$5:$G$104,MATCH(A70,Employees!$A$5:$A$104,0)),""))</f>
        <v/>
      </c>
      <c r="D70" s="12">
        <f>IF(A70="","",IFERROR(INDEX(Employees!$H$5:$H$104,MATCH(A70,Employees!$A$5:$A$104,0)),0))</f>
        <v/>
      </c>
      <c r="E70" s="10">
        <f>IF(A70="","",Attendance!$F$2)</f>
        <v/>
      </c>
      <c r="F70" s="10">
        <f>IF(A70="","",IFERROR(INDEX(Attendance!$AO$5:$AO$104,MATCH(A70,Attendance!$A$5:$A$104,0)),0))</f>
        <v/>
      </c>
      <c r="G70" s="10">
        <f>IF(A70="","",E70-F70)</f>
        <v/>
      </c>
      <c r="H70" s="12">
        <f>IF(A70="","",ROUND(D70/E70*F70,0))</f>
        <v/>
      </c>
      <c r="I70" s="6" t="n"/>
      <c r="J70" s="6" t="n"/>
      <c r="K70" s="12">
        <f>IF(A70="","",H70+N(I70)-N(J70))</f>
        <v/>
      </c>
    </row>
    <row r="71">
      <c r="A71" s="10">
        <f>IF(Employees!A71="","",Employees!A71)</f>
        <v/>
      </c>
      <c r="B71" s="10">
        <f>IF(A71="","",IFERROR(INDEX(Employees!$B$5:$B$104,MATCH(A71,Employees!$A$5:$A$104,0)),""))</f>
        <v/>
      </c>
      <c r="C71" s="10">
        <f>IF(A71="","",IFERROR(INDEX(Employees!$G$5:$G$104,MATCH(A71,Employees!$A$5:$A$104,0)),""))</f>
        <v/>
      </c>
      <c r="D71" s="12">
        <f>IF(A71="","",IFERROR(INDEX(Employees!$H$5:$H$104,MATCH(A71,Employees!$A$5:$A$104,0)),0))</f>
        <v/>
      </c>
      <c r="E71" s="10">
        <f>IF(A71="","",Attendance!$F$2)</f>
        <v/>
      </c>
      <c r="F71" s="10">
        <f>IF(A71="","",IFERROR(INDEX(Attendance!$AO$5:$AO$104,MATCH(A71,Attendance!$A$5:$A$104,0)),0))</f>
        <v/>
      </c>
      <c r="G71" s="10">
        <f>IF(A71="","",E71-F71)</f>
        <v/>
      </c>
      <c r="H71" s="12">
        <f>IF(A71="","",ROUND(D71/E71*F71,0))</f>
        <v/>
      </c>
      <c r="I71" s="6" t="n"/>
      <c r="J71" s="6" t="n"/>
      <c r="K71" s="12">
        <f>IF(A71="","",H71+N(I71)-N(J71))</f>
        <v/>
      </c>
    </row>
    <row r="72">
      <c r="A72" s="10">
        <f>IF(Employees!A72="","",Employees!A72)</f>
        <v/>
      </c>
      <c r="B72" s="10">
        <f>IF(A72="","",IFERROR(INDEX(Employees!$B$5:$B$104,MATCH(A72,Employees!$A$5:$A$104,0)),""))</f>
        <v/>
      </c>
      <c r="C72" s="10">
        <f>IF(A72="","",IFERROR(INDEX(Employees!$G$5:$G$104,MATCH(A72,Employees!$A$5:$A$104,0)),""))</f>
        <v/>
      </c>
      <c r="D72" s="12">
        <f>IF(A72="","",IFERROR(INDEX(Employees!$H$5:$H$104,MATCH(A72,Employees!$A$5:$A$104,0)),0))</f>
        <v/>
      </c>
      <c r="E72" s="10">
        <f>IF(A72="","",Attendance!$F$2)</f>
        <v/>
      </c>
      <c r="F72" s="10">
        <f>IF(A72="","",IFERROR(INDEX(Attendance!$AO$5:$AO$104,MATCH(A72,Attendance!$A$5:$A$104,0)),0))</f>
        <v/>
      </c>
      <c r="G72" s="10">
        <f>IF(A72="","",E72-F72)</f>
        <v/>
      </c>
      <c r="H72" s="12">
        <f>IF(A72="","",ROUND(D72/E72*F72,0))</f>
        <v/>
      </c>
      <c r="I72" s="6" t="n"/>
      <c r="J72" s="6" t="n"/>
      <c r="K72" s="12">
        <f>IF(A72="","",H72+N(I72)-N(J72))</f>
        <v/>
      </c>
    </row>
    <row r="73">
      <c r="A73" s="10">
        <f>IF(Employees!A73="","",Employees!A73)</f>
        <v/>
      </c>
      <c r="B73" s="10">
        <f>IF(A73="","",IFERROR(INDEX(Employees!$B$5:$B$104,MATCH(A73,Employees!$A$5:$A$104,0)),""))</f>
        <v/>
      </c>
      <c r="C73" s="10">
        <f>IF(A73="","",IFERROR(INDEX(Employees!$G$5:$G$104,MATCH(A73,Employees!$A$5:$A$104,0)),""))</f>
        <v/>
      </c>
      <c r="D73" s="12">
        <f>IF(A73="","",IFERROR(INDEX(Employees!$H$5:$H$104,MATCH(A73,Employees!$A$5:$A$104,0)),0))</f>
        <v/>
      </c>
      <c r="E73" s="10">
        <f>IF(A73="","",Attendance!$F$2)</f>
        <v/>
      </c>
      <c r="F73" s="10">
        <f>IF(A73="","",IFERROR(INDEX(Attendance!$AO$5:$AO$104,MATCH(A73,Attendance!$A$5:$A$104,0)),0))</f>
        <v/>
      </c>
      <c r="G73" s="10">
        <f>IF(A73="","",E73-F73)</f>
        <v/>
      </c>
      <c r="H73" s="12">
        <f>IF(A73="","",ROUND(D73/E73*F73,0))</f>
        <v/>
      </c>
      <c r="I73" s="6" t="n"/>
      <c r="J73" s="6" t="n"/>
      <c r="K73" s="12">
        <f>IF(A73="","",H73+N(I73)-N(J73))</f>
        <v/>
      </c>
    </row>
    <row r="74">
      <c r="A74" s="10">
        <f>IF(Employees!A74="","",Employees!A74)</f>
        <v/>
      </c>
      <c r="B74" s="10">
        <f>IF(A74="","",IFERROR(INDEX(Employees!$B$5:$B$104,MATCH(A74,Employees!$A$5:$A$104,0)),""))</f>
        <v/>
      </c>
      <c r="C74" s="10">
        <f>IF(A74="","",IFERROR(INDEX(Employees!$G$5:$G$104,MATCH(A74,Employees!$A$5:$A$104,0)),""))</f>
        <v/>
      </c>
      <c r="D74" s="12">
        <f>IF(A74="","",IFERROR(INDEX(Employees!$H$5:$H$104,MATCH(A74,Employees!$A$5:$A$104,0)),0))</f>
        <v/>
      </c>
      <c r="E74" s="10">
        <f>IF(A74="","",Attendance!$F$2)</f>
        <v/>
      </c>
      <c r="F74" s="10">
        <f>IF(A74="","",IFERROR(INDEX(Attendance!$AO$5:$AO$104,MATCH(A74,Attendance!$A$5:$A$104,0)),0))</f>
        <v/>
      </c>
      <c r="G74" s="10">
        <f>IF(A74="","",E74-F74)</f>
        <v/>
      </c>
      <c r="H74" s="12">
        <f>IF(A74="","",ROUND(D74/E74*F74,0))</f>
        <v/>
      </c>
      <c r="I74" s="6" t="n"/>
      <c r="J74" s="6" t="n"/>
      <c r="K74" s="12">
        <f>IF(A74="","",H74+N(I74)-N(J74))</f>
        <v/>
      </c>
    </row>
    <row r="75">
      <c r="A75" s="10">
        <f>IF(Employees!A75="","",Employees!A75)</f>
        <v/>
      </c>
      <c r="B75" s="10">
        <f>IF(A75="","",IFERROR(INDEX(Employees!$B$5:$B$104,MATCH(A75,Employees!$A$5:$A$104,0)),""))</f>
        <v/>
      </c>
      <c r="C75" s="10">
        <f>IF(A75="","",IFERROR(INDEX(Employees!$G$5:$G$104,MATCH(A75,Employees!$A$5:$A$104,0)),""))</f>
        <v/>
      </c>
      <c r="D75" s="12">
        <f>IF(A75="","",IFERROR(INDEX(Employees!$H$5:$H$104,MATCH(A75,Employees!$A$5:$A$104,0)),0))</f>
        <v/>
      </c>
      <c r="E75" s="10">
        <f>IF(A75="","",Attendance!$F$2)</f>
        <v/>
      </c>
      <c r="F75" s="10">
        <f>IF(A75="","",IFERROR(INDEX(Attendance!$AO$5:$AO$104,MATCH(A75,Attendance!$A$5:$A$104,0)),0))</f>
        <v/>
      </c>
      <c r="G75" s="10">
        <f>IF(A75="","",E75-F75)</f>
        <v/>
      </c>
      <c r="H75" s="12">
        <f>IF(A75="","",ROUND(D75/E75*F75,0))</f>
        <v/>
      </c>
      <c r="I75" s="6" t="n"/>
      <c r="J75" s="6" t="n"/>
      <c r="K75" s="12">
        <f>IF(A75="","",H75+N(I75)-N(J75))</f>
        <v/>
      </c>
    </row>
    <row r="76">
      <c r="A76" s="10">
        <f>IF(Employees!A76="","",Employees!A76)</f>
        <v/>
      </c>
      <c r="B76" s="10">
        <f>IF(A76="","",IFERROR(INDEX(Employees!$B$5:$B$104,MATCH(A76,Employees!$A$5:$A$104,0)),""))</f>
        <v/>
      </c>
      <c r="C76" s="10">
        <f>IF(A76="","",IFERROR(INDEX(Employees!$G$5:$G$104,MATCH(A76,Employees!$A$5:$A$104,0)),""))</f>
        <v/>
      </c>
      <c r="D76" s="12">
        <f>IF(A76="","",IFERROR(INDEX(Employees!$H$5:$H$104,MATCH(A76,Employees!$A$5:$A$104,0)),0))</f>
        <v/>
      </c>
      <c r="E76" s="10">
        <f>IF(A76="","",Attendance!$F$2)</f>
        <v/>
      </c>
      <c r="F76" s="10">
        <f>IF(A76="","",IFERROR(INDEX(Attendance!$AO$5:$AO$104,MATCH(A76,Attendance!$A$5:$A$104,0)),0))</f>
        <v/>
      </c>
      <c r="G76" s="10">
        <f>IF(A76="","",E76-F76)</f>
        <v/>
      </c>
      <c r="H76" s="12">
        <f>IF(A76="","",ROUND(D76/E76*F76,0))</f>
        <v/>
      </c>
      <c r="I76" s="6" t="n"/>
      <c r="J76" s="6" t="n"/>
      <c r="K76" s="12">
        <f>IF(A76="","",H76+N(I76)-N(J76))</f>
        <v/>
      </c>
    </row>
    <row r="77">
      <c r="A77" s="10">
        <f>IF(Employees!A77="","",Employees!A77)</f>
        <v/>
      </c>
      <c r="B77" s="10">
        <f>IF(A77="","",IFERROR(INDEX(Employees!$B$5:$B$104,MATCH(A77,Employees!$A$5:$A$104,0)),""))</f>
        <v/>
      </c>
      <c r="C77" s="10">
        <f>IF(A77="","",IFERROR(INDEX(Employees!$G$5:$G$104,MATCH(A77,Employees!$A$5:$A$104,0)),""))</f>
        <v/>
      </c>
      <c r="D77" s="12">
        <f>IF(A77="","",IFERROR(INDEX(Employees!$H$5:$H$104,MATCH(A77,Employees!$A$5:$A$104,0)),0))</f>
        <v/>
      </c>
      <c r="E77" s="10">
        <f>IF(A77="","",Attendance!$F$2)</f>
        <v/>
      </c>
      <c r="F77" s="10">
        <f>IF(A77="","",IFERROR(INDEX(Attendance!$AO$5:$AO$104,MATCH(A77,Attendance!$A$5:$A$104,0)),0))</f>
        <v/>
      </c>
      <c r="G77" s="10">
        <f>IF(A77="","",E77-F77)</f>
        <v/>
      </c>
      <c r="H77" s="12">
        <f>IF(A77="","",ROUND(D77/E77*F77,0))</f>
        <v/>
      </c>
      <c r="I77" s="6" t="n"/>
      <c r="J77" s="6" t="n"/>
      <c r="K77" s="12">
        <f>IF(A77="","",H77+N(I77)-N(J77))</f>
        <v/>
      </c>
    </row>
    <row r="78">
      <c r="A78" s="10">
        <f>IF(Employees!A78="","",Employees!A78)</f>
        <v/>
      </c>
      <c r="B78" s="10">
        <f>IF(A78="","",IFERROR(INDEX(Employees!$B$5:$B$104,MATCH(A78,Employees!$A$5:$A$104,0)),""))</f>
        <v/>
      </c>
      <c r="C78" s="10">
        <f>IF(A78="","",IFERROR(INDEX(Employees!$G$5:$G$104,MATCH(A78,Employees!$A$5:$A$104,0)),""))</f>
        <v/>
      </c>
      <c r="D78" s="12">
        <f>IF(A78="","",IFERROR(INDEX(Employees!$H$5:$H$104,MATCH(A78,Employees!$A$5:$A$104,0)),0))</f>
        <v/>
      </c>
      <c r="E78" s="10">
        <f>IF(A78="","",Attendance!$F$2)</f>
        <v/>
      </c>
      <c r="F78" s="10">
        <f>IF(A78="","",IFERROR(INDEX(Attendance!$AO$5:$AO$104,MATCH(A78,Attendance!$A$5:$A$104,0)),0))</f>
        <v/>
      </c>
      <c r="G78" s="10">
        <f>IF(A78="","",E78-F78)</f>
        <v/>
      </c>
      <c r="H78" s="12">
        <f>IF(A78="","",ROUND(D78/E78*F78,0))</f>
        <v/>
      </c>
      <c r="I78" s="6" t="n"/>
      <c r="J78" s="6" t="n"/>
      <c r="K78" s="12">
        <f>IF(A78="","",H78+N(I78)-N(J78))</f>
        <v/>
      </c>
    </row>
    <row r="79">
      <c r="A79" s="10">
        <f>IF(Employees!A79="","",Employees!A79)</f>
        <v/>
      </c>
      <c r="B79" s="10">
        <f>IF(A79="","",IFERROR(INDEX(Employees!$B$5:$B$104,MATCH(A79,Employees!$A$5:$A$104,0)),""))</f>
        <v/>
      </c>
      <c r="C79" s="10">
        <f>IF(A79="","",IFERROR(INDEX(Employees!$G$5:$G$104,MATCH(A79,Employees!$A$5:$A$104,0)),""))</f>
        <v/>
      </c>
      <c r="D79" s="12">
        <f>IF(A79="","",IFERROR(INDEX(Employees!$H$5:$H$104,MATCH(A79,Employees!$A$5:$A$104,0)),0))</f>
        <v/>
      </c>
      <c r="E79" s="10">
        <f>IF(A79="","",Attendance!$F$2)</f>
        <v/>
      </c>
      <c r="F79" s="10">
        <f>IF(A79="","",IFERROR(INDEX(Attendance!$AO$5:$AO$104,MATCH(A79,Attendance!$A$5:$A$104,0)),0))</f>
        <v/>
      </c>
      <c r="G79" s="10">
        <f>IF(A79="","",E79-F79)</f>
        <v/>
      </c>
      <c r="H79" s="12">
        <f>IF(A79="","",ROUND(D79/E79*F79,0))</f>
        <v/>
      </c>
      <c r="I79" s="6" t="n"/>
      <c r="J79" s="6" t="n"/>
      <c r="K79" s="12">
        <f>IF(A79="","",H79+N(I79)-N(J79))</f>
        <v/>
      </c>
    </row>
    <row r="80">
      <c r="A80" s="10">
        <f>IF(Employees!A80="","",Employees!A80)</f>
        <v/>
      </c>
      <c r="B80" s="10">
        <f>IF(A80="","",IFERROR(INDEX(Employees!$B$5:$B$104,MATCH(A80,Employees!$A$5:$A$104,0)),""))</f>
        <v/>
      </c>
      <c r="C80" s="10">
        <f>IF(A80="","",IFERROR(INDEX(Employees!$G$5:$G$104,MATCH(A80,Employees!$A$5:$A$104,0)),""))</f>
        <v/>
      </c>
      <c r="D80" s="12">
        <f>IF(A80="","",IFERROR(INDEX(Employees!$H$5:$H$104,MATCH(A80,Employees!$A$5:$A$104,0)),0))</f>
        <v/>
      </c>
      <c r="E80" s="10">
        <f>IF(A80="","",Attendance!$F$2)</f>
        <v/>
      </c>
      <c r="F80" s="10">
        <f>IF(A80="","",IFERROR(INDEX(Attendance!$AO$5:$AO$104,MATCH(A80,Attendance!$A$5:$A$104,0)),0))</f>
        <v/>
      </c>
      <c r="G80" s="10">
        <f>IF(A80="","",E80-F80)</f>
        <v/>
      </c>
      <c r="H80" s="12">
        <f>IF(A80="","",ROUND(D80/E80*F80,0))</f>
        <v/>
      </c>
      <c r="I80" s="6" t="n"/>
      <c r="J80" s="6" t="n"/>
      <c r="K80" s="12">
        <f>IF(A80="","",H80+N(I80)-N(J80))</f>
        <v/>
      </c>
    </row>
    <row r="81">
      <c r="A81" s="10">
        <f>IF(Employees!A81="","",Employees!A81)</f>
        <v/>
      </c>
      <c r="B81" s="10">
        <f>IF(A81="","",IFERROR(INDEX(Employees!$B$5:$B$104,MATCH(A81,Employees!$A$5:$A$104,0)),""))</f>
        <v/>
      </c>
      <c r="C81" s="10">
        <f>IF(A81="","",IFERROR(INDEX(Employees!$G$5:$G$104,MATCH(A81,Employees!$A$5:$A$104,0)),""))</f>
        <v/>
      </c>
      <c r="D81" s="12">
        <f>IF(A81="","",IFERROR(INDEX(Employees!$H$5:$H$104,MATCH(A81,Employees!$A$5:$A$104,0)),0))</f>
        <v/>
      </c>
      <c r="E81" s="10">
        <f>IF(A81="","",Attendance!$F$2)</f>
        <v/>
      </c>
      <c r="F81" s="10">
        <f>IF(A81="","",IFERROR(INDEX(Attendance!$AO$5:$AO$104,MATCH(A81,Attendance!$A$5:$A$104,0)),0))</f>
        <v/>
      </c>
      <c r="G81" s="10">
        <f>IF(A81="","",E81-F81)</f>
        <v/>
      </c>
      <c r="H81" s="12">
        <f>IF(A81="","",ROUND(D81/E81*F81,0))</f>
        <v/>
      </c>
      <c r="I81" s="6" t="n"/>
      <c r="J81" s="6" t="n"/>
      <c r="K81" s="12">
        <f>IF(A81="","",H81+N(I81)-N(J81))</f>
        <v/>
      </c>
    </row>
    <row r="82">
      <c r="A82" s="10">
        <f>IF(Employees!A82="","",Employees!A82)</f>
        <v/>
      </c>
      <c r="B82" s="10">
        <f>IF(A82="","",IFERROR(INDEX(Employees!$B$5:$B$104,MATCH(A82,Employees!$A$5:$A$104,0)),""))</f>
        <v/>
      </c>
      <c r="C82" s="10">
        <f>IF(A82="","",IFERROR(INDEX(Employees!$G$5:$G$104,MATCH(A82,Employees!$A$5:$A$104,0)),""))</f>
        <v/>
      </c>
      <c r="D82" s="12">
        <f>IF(A82="","",IFERROR(INDEX(Employees!$H$5:$H$104,MATCH(A82,Employees!$A$5:$A$104,0)),0))</f>
        <v/>
      </c>
      <c r="E82" s="10">
        <f>IF(A82="","",Attendance!$F$2)</f>
        <v/>
      </c>
      <c r="F82" s="10">
        <f>IF(A82="","",IFERROR(INDEX(Attendance!$AO$5:$AO$104,MATCH(A82,Attendance!$A$5:$A$104,0)),0))</f>
        <v/>
      </c>
      <c r="G82" s="10">
        <f>IF(A82="","",E82-F82)</f>
        <v/>
      </c>
      <c r="H82" s="12">
        <f>IF(A82="","",ROUND(D82/E82*F82,0))</f>
        <v/>
      </c>
      <c r="I82" s="6" t="n"/>
      <c r="J82" s="6" t="n"/>
      <c r="K82" s="12">
        <f>IF(A82="","",H82+N(I82)-N(J82))</f>
        <v/>
      </c>
    </row>
    <row r="83">
      <c r="A83" s="10">
        <f>IF(Employees!A83="","",Employees!A83)</f>
        <v/>
      </c>
      <c r="B83" s="10">
        <f>IF(A83="","",IFERROR(INDEX(Employees!$B$5:$B$104,MATCH(A83,Employees!$A$5:$A$104,0)),""))</f>
        <v/>
      </c>
      <c r="C83" s="10">
        <f>IF(A83="","",IFERROR(INDEX(Employees!$G$5:$G$104,MATCH(A83,Employees!$A$5:$A$104,0)),""))</f>
        <v/>
      </c>
      <c r="D83" s="12">
        <f>IF(A83="","",IFERROR(INDEX(Employees!$H$5:$H$104,MATCH(A83,Employees!$A$5:$A$104,0)),0))</f>
        <v/>
      </c>
      <c r="E83" s="10">
        <f>IF(A83="","",Attendance!$F$2)</f>
        <v/>
      </c>
      <c r="F83" s="10">
        <f>IF(A83="","",IFERROR(INDEX(Attendance!$AO$5:$AO$104,MATCH(A83,Attendance!$A$5:$A$104,0)),0))</f>
        <v/>
      </c>
      <c r="G83" s="10">
        <f>IF(A83="","",E83-F83)</f>
        <v/>
      </c>
      <c r="H83" s="12">
        <f>IF(A83="","",ROUND(D83/E83*F83,0))</f>
        <v/>
      </c>
      <c r="I83" s="6" t="n"/>
      <c r="J83" s="6" t="n"/>
      <c r="K83" s="12">
        <f>IF(A83="","",H83+N(I83)-N(J83))</f>
        <v/>
      </c>
    </row>
    <row r="84">
      <c r="A84" s="10">
        <f>IF(Employees!A84="","",Employees!A84)</f>
        <v/>
      </c>
      <c r="B84" s="10">
        <f>IF(A84="","",IFERROR(INDEX(Employees!$B$5:$B$104,MATCH(A84,Employees!$A$5:$A$104,0)),""))</f>
        <v/>
      </c>
      <c r="C84" s="10">
        <f>IF(A84="","",IFERROR(INDEX(Employees!$G$5:$G$104,MATCH(A84,Employees!$A$5:$A$104,0)),""))</f>
        <v/>
      </c>
      <c r="D84" s="12">
        <f>IF(A84="","",IFERROR(INDEX(Employees!$H$5:$H$104,MATCH(A84,Employees!$A$5:$A$104,0)),0))</f>
        <v/>
      </c>
      <c r="E84" s="10">
        <f>IF(A84="","",Attendance!$F$2)</f>
        <v/>
      </c>
      <c r="F84" s="10">
        <f>IF(A84="","",IFERROR(INDEX(Attendance!$AO$5:$AO$104,MATCH(A84,Attendance!$A$5:$A$104,0)),0))</f>
        <v/>
      </c>
      <c r="G84" s="10">
        <f>IF(A84="","",E84-F84)</f>
        <v/>
      </c>
      <c r="H84" s="12">
        <f>IF(A84="","",ROUND(D84/E84*F84,0))</f>
        <v/>
      </c>
      <c r="I84" s="6" t="n"/>
      <c r="J84" s="6" t="n"/>
      <c r="K84" s="12">
        <f>IF(A84="","",H84+N(I84)-N(J84))</f>
        <v/>
      </c>
    </row>
    <row r="85">
      <c r="A85" s="10">
        <f>IF(Employees!A85="","",Employees!A85)</f>
        <v/>
      </c>
      <c r="B85" s="10">
        <f>IF(A85="","",IFERROR(INDEX(Employees!$B$5:$B$104,MATCH(A85,Employees!$A$5:$A$104,0)),""))</f>
        <v/>
      </c>
      <c r="C85" s="10">
        <f>IF(A85="","",IFERROR(INDEX(Employees!$G$5:$G$104,MATCH(A85,Employees!$A$5:$A$104,0)),""))</f>
        <v/>
      </c>
      <c r="D85" s="12">
        <f>IF(A85="","",IFERROR(INDEX(Employees!$H$5:$H$104,MATCH(A85,Employees!$A$5:$A$104,0)),0))</f>
        <v/>
      </c>
      <c r="E85" s="10">
        <f>IF(A85="","",Attendance!$F$2)</f>
        <v/>
      </c>
      <c r="F85" s="10">
        <f>IF(A85="","",IFERROR(INDEX(Attendance!$AO$5:$AO$104,MATCH(A85,Attendance!$A$5:$A$104,0)),0))</f>
        <v/>
      </c>
      <c r="G85" s="10">
        <f>IF(A85="","",E85-F85)</f>
        <v/>
      </c>
      <c r="H85" s="12">
        <f>IF(A85="","",ROUND(D85/E85*F85,0))</f>
        <v/>
      </c>
      <c r="I85" s="6" t="n"/>
      <c r="J85" s="6" t="n"/>
      <c r="K85" s="12">
        <f>IF(A85="","",H85+N(I85)-N(J85))</f>
        <v/>
      </c>
    </row>
    <row r="86">
      <c r="A86" s="10">
        <f>IF(Employees!A86="","",Employees!A86)</f>
        <v/>
      </c>
      <c r="B86" s="10">
        <f>IF(A86="","",IFERROR(INDEX(Employees!$B$5:$B$104,MATCH(A86,Employees!$A$5:$A$104,0)),""))</f>
        <v/>
      </c>
      <c r="C86" s="10">
        <f>IF(A86="","",IFERROR(INDEX(Employees!$G$5:$G$104,MATCH(A86,Employees!$A$5:$A$104,0)),""))</f>
        <v/>
      </c>
      <c r="D86" s="12">
        <f>IF(A86="","",IFERROR(INDEX(Employees!$H$5:$H$104,MATCH(A86,Employees!$A$5:$A$104,0)),0))</f>
        <v/>
      </c>
      <c r="E86" s="10">
        <f>IF(A86="","",Attendance!$F$2)</f>
        <v/>
      </c>
      <c r="F86" s="10">
        <f>IF(A86="","",IFERROR(INDEX(Attendance!$AO$5:$AO$104,MATCH(A86,Attendance!$A$5:$A$104,0)),0))</f>
        <v/>
      </c>
      <c r="G86" s="10">
        <f>IF(A86="","",E86-F86)</f>
        <v/>
      </c>
      <c r="H86" s="12">
        <f>IF(A86="","",ROUND(D86/E86*F86,0))</f>
        <v/>
      </c>
      <c r="I86" s="6" t="n"/>
      <c r="J86" s="6" t="n"/>
      <c r="K86" s="12">
        <f>IF(A86="","",H86+N(I86)-N(J86))</f>
        <v/>
      </c>
    </row>
    <row r="87">
      <c r="A87" s="10">
        <f>IF(Employees!A87="","",Employees!A87)</f>
        <v/>
      </c>
      <c r="B87" s="10">
        <f>IF(A87="","",IFERROR(INDEX(Employees!$B$5:$B$104,MATCH(A87,Employees!$A$5:$A$104,0)),""))</f>
        <v/>
      </c>
      <c r="C87" s="10">
        <f>IF(A87="","",IFERROR(INDEX(Employees!$G$5:$G$104,MATCH(A87,Employees!$A$5:$A$104,0)),""))</f>
        <v/>
      </c>
      <c r="D87" s="12">
        <f>IF(A87="","",IFERROR(INDEX(Employees!$H$5:$H$104,MATCH(A87,Employees!$A$5:$A$104,0)),0))</f>
        <v/>
      </c>
      <c r="E87" s="10">
        <f>IF(A87="","",Attendance!$F$2)</f>
        <v/>
      </c>
      <c r="F87" s="10">
        <f>IF(A87="","",IFERROR(INDEX(Attendance!$AO$5:$AO$104,MATCH(A87,Attendance!$A$5:$A$104,0)),0))</f>
        <v/>
      </c>
      <c r="G87" s="10">
        <f>IF(A87="","",E87-F87)</f>
        <v/>
      </c>
      <c r="H87" s="12">
        <f>IF(A87="","",ROUND(D87/E87*F87,0))</f>
        <v/>
      </c>
      <c r="I87" s="6" t="n"/>
      <c r="J87" s="6" t="n"/>
      <c r="K87" s="12">
        <f>IF(A87="","",H87+N(I87)-N(J87))</f>
        <v/>
      </c>
    </row>
    <row r="88">
      <c r="A88" s="10">
        <f>IF(Employees!A88="","",Employees!A88)</f>
        <v/>
      </c>
      <c r="B88" s="10">
        <f>IF(A88="","",IFERROR(INDEX(Employees!$B$5:$B$104,MATCH(A88,Employees!$A$5:$A$104,0)),""))</f>
        <v/>
      </c>
      <c r="C88" s="10">
        <f>IF(A88="","",IFERROR(INDEX(Employees!$G$5:$G$104,MATCH(A88,Employees!$A$5:$A$104,0)),""))</f>
        <v/>
      </c>
      <c r="D88" s="12">
        <f>IF(A88="","",IFERROR(INDEX(Employees!$H$5:$H$104,MATCH(A88,Employees!$A$5:$A$104,0)),0))</f>
        <v/>
      </c>
      <c r="E88" s="10">
        <f>IF(A88="","",Attendance!$F$2)</f>
        <v/>
      </c>
      <c r="F88" s="10">
        <f>IF(A88="","",IFERROR(INDEX(Attendance!$AO$5:$AO$104,MATCH(A88,Attendance!$A$5:$A$104,0)),0))</f>
        <v/>
      </c>
      <c r="G88" s="10">
        <f>IF(A88="","",E88-F88)</f>
        <v/>
      </c>
      <c r="H88" s="12">
        <f>IF(A88="","",ROUND(D88/E88*F88,0))</f>
        <v/>
      </c>
      <c r="I88" s="6" t="n"/>
      <c r="J88" s="6" t="n"/>
      <c r="K88" s="12">
        <f>IF(A88="","",H88+N(I88)-N(J88))</f>
        <v/>
      </c>
    </row>
    <row r="89">
      <c r="A89" s="10">
        <f>IF(Employees!A89="","",Employees!A89)</f>
        <v/>
      </c>
      <c r="B89" s="10">
        <f>IF(A89="","",IFERROR(INDEX(Employees!$B$5:$B$104,MATCH(A89,Employees!$A$5:$A$104,0)),""))</f>
        <v/>
      </c>
      <c r="C89" s="10">
        <f>IF(A89="","",IFERROR(INDEX(Employees!$G$5:$G$104,MATCH(A89,Employees!$A$5:$A$104,0)),""))</f>
        <v/>
      </c>
      <c r="D89" s="12">
        <f>IF(A89="","",IFERROR(INDEX(Employees!$H$5:$H$104,MATCH(A89,Employees!$A$5:$A$104,0)),0))</f>
        <v/>
      </c>
      <c r="E89" s="10">
        <f>IF(A89="","",Attendance!$F$2)</f>
        <v/>
      </c>
      <c r="F89" s="10">
        <f>IF(A89="","",IFERROR(INDEX(Attendance!$AO$5:$AO$104,MATCH(A89,Attendance!$A$5:$A$104,0)),0))</f>
        <v/>
      </c>
      <c r="G89" s="10">
        <f>IF(A89="","",E89-F89)</f>
        <v/>
      </c>
      <c r="H89" s="12">
        <f>IF(A89="","",ROUND(D89/E89*F89,0))</f>
        <v/>
      </c>
      <c r="I89" s="6" t="n"/>
      <c r="J89" s="6" t="n"/>
      <c r="K89" s="12">
        <f>IF(A89="","",H89+N(I89)-N(J89))</f>
        <v/>
      </c>
    </row>
    <row r="90">
      <c r="A90" s="10">
        <f>IF(Employees!A90="","",Employees!A90)</f>
        <v/>
      </c>
      <c r="B90" s="10">
        <f>IF(A90="","",IFERROR(INDEX(Employees!$B$5:$B$104,MATCH(A90,Employees!$A$5:$A$104,0)),""))</f>
        <v/>
      </c>
      <c r="C90" s="10">
        <f>IF(A90="","",IFERROR(INDEX(Employees!$G$5:$G$104,MATCH(A90,Employees!$A$5:$A$104,0)),""))</f>
        <v/>
      </c>
      <c r="D90" s="12">
        <f>IF(A90="","",IFERROR(INDEX(Employees!$H$5:$H$104,MATCH(A90,Employees!$A$5:$A$104,0)),0))</f>
        <v/>
      </c>
      <c r="E90" s="10">
        <f>IF(A90="","",Attendance!$F$2)</f>
        <v/>
      </c>
      <c r="F90" s="10">
        <f>IF(A90="","",IFERROR(INDEX(Attendance!$AO$5:$AO$104,MATCH(A90,Attendance!$A$5:$A$104,0)),0))</f>
        <v/>
      </c>
      <c r="G90" s="10">
        <f>IF(A90="","",E90-F90)</f>
        <v/>
      </c>
      <c r="H90" s="12">
        <f>IF(A90="","",ROUND(D90/E90*F90,0))</f>
        <v/>
      </c>
      <c r="I90" s="6" t="n"/>
      <c r="J90" s="6" t="n"/>
      <c r="K90" s="12">
        <f>IF(A90="","",H90+N(I90)-N(J90))</f>
        <v/>
      </c>
    </row>
    <row r="91">
      <c r="A91" s="10">
        <f>IF(Employees!A91="","",Employees!A91)</f>
        <v/>
      </c>
      <c r="B91" s="10">
        <f>IF(A91="","",IFERROR(INDEX(Employees!$B$5:$B$104,MATCH(A91,Employees!$A$5:$A$104,0)),""))</f>
        <v/>
      </c>
      <c r="C91" s="10">
        <f>IF(A91="","",IFERROR(INDEX(Employees!$G$5:$G$104,MATCH(A91,Employees!$A$5:$A$104,0)),""))</f>
        <v/>
      </c>
      <c r="D91" s="12">
        <f>IF(A91="","",IFERROR(INDEX(Employees!$H$5:$H$104,MATCH(A91,Employees!$A$5:$A$104,0)),0))</f>
        <v/>
      </c>
      <c r="E91" s="10">
        <f>IF(A91="","",Attendance!$F$2)</f>
        <v/>
      </c>
      <c r="F91" s="10">
        <f>IF(A91="","",IFERROR(INDEX(Attendance!$AO$5:$AO$104,MATCH(A91,Attendance!$A$5:$A$104,0)),0))</f>
        <v/>
      </c>
      <c r="G91" s="10">
        <f>IF(A91="","",E91-F91)</f>
        <v/>
      </c>
      <c r="H91" s="12">
        <f>IF(A91="","",ROUND(D91/E91*F91,0))</f>
        <v/>
      </c>
      <c r="I91" s="6" t="n"/>
      <c r="J91" s="6" t="n"/>
      <c r="K91" s="12">
        <f>IF(A91="","",H91+N(I91)-N(J91))</f>
        <v/>
      </c>
    </row>
    <row r="92">
      <c r="A92" s="10">
        <f>IF(Employees!A92="","",Employees!A92)</f>
        <v/>
      </c>
      <c r="B92" s="10">
        <f>IF(A92="","",IFERROR(INDEX(Employees!$B$5:$B$104,MATCH(A92,Employees!$A$5:$A$104,0)),""))</f>
        <v/>
      </c>
      <c r="C92" s="10">
        <f>IF(A92="","",IFERROR(INDEX(Employees!$G$5:$G$104,MATCH(A92,Employees!$A$5:$A$104,0)),""))</f>
        <v/>
      </c>
      <c r="D92" s="12">
        <f>IF(A92="","",IFERROR(INDEX(Employees!$H$5:$H$104,MATCH(A92,Employees!$A$5:$A$104,0)),0))</f>
        <v/>
      </c>
      <c r="E92" s="10">
        <f>IF(A92="","",Attendance!$F$2)</f>
        <v/>
      </c>
      <c r="F92" s="10">
        <f>IF(A92="","",IFERROR(INDEX(Attendance!$AO$5:$AO$104,MATCH(A92,Attendance!$A$5:$A$104,0)),0))</f>
        <v/>
      </c>
      <c r="G92" s="10">
        <f>IF(A92="","",E92-F92)</f>
        <v/>
      </c>
      <c r="H92" s="12">
        <f>IF(A92="","",ROUND(D92/E92*F92,0))</f>
        <v/>
      </c>
      <c r="I92" s="6" t="n"/>
      <c r="J92" s="6" t="n"/>
      <c r="K92" s="12">
        <f>IF(A92="","",H92+N(I92)-N(J92))</f>
        <v/>
      </c>
    </row>
    <row r="93">
      <c r="A93" s="10">
        <f>IF(Employees!A93="","",Employees!A93)</f>
        <v/>
      </c>
      <c r="B93" s="10">
        <f>IF(A93="","",IFERROR(INDEX(Employees!$B$5:$B$104,MATCH(A93,Employees!$A$5:$A$104,0)),""))</f>
        <v/>
      </c>
      <c r="C93" s="10">
        <f>IF(A93="","",IFERROR(INDEX(Employees!$G$5:$G$104,MATCH(A93,Employees!$A$5:$A$104,0)),""))</f>
        <v/>
      </c>
      <c r="D93" s="12">
        <f>IF(A93="","",IFERROR(INDEX(Employees!$H$5:$H$104,MATCH(A93,Employees!$A$5:$A$104,0)),0))</f>
        <v/>
      </c>
      <c r="E93" s="10">
        <f>IF(A93="","",Attendance!$F$2)</f>
        <v/>
      </c>
      <c r="F93" s="10">
        <f>IF(A93="","",IFERROR(INDEX(Attendance!$AO$5:$AO$104,MATCH(A93,Attendance!$A$5:$A$104,0)),0))</f>
        <v/>
      </c>
      <c r="G93" s="10">
        <f>IF(A93="","",E93-F93)</f>
        <v/>
      </c>
      <c r="H93" s="12">
        <f>IF(A93="","",ROUND(D93/E93*F93,0))</f>
        <v/>
      </c>
      <c r="I93" s="6" t="n"/>
      <c r="J93" s="6" t="n"/>
      <c r="K93" s="12">
        <f>IF(A93="","",H93+N(I93)-N(J93))</f>
        <v/>
      </c>
    </row>
    <row r="94">
      <c r="A94" s="10">
        <f>IF(Employees!A94="","",Employees!A94)</f>
        <v/>
      </c>
      <c r="B94" s="10">
        <f>IF(A94="","",IFERROR(INDEX(Employees!$B$5:$B$104,MATCH(A94,Employees!$A$5:$A$104,0)),""))</f>
        <v/>
      </c>
      <c r="C94" s="10">
        <f>IF(A94="","",IFERROR(INDEX(Employees!$G$5:$G$104,MATCH(A94,Employees!$A$5:$A$104,0)),""))</f>
        <v/>
      </c>
      <c r="D94" s="12">
        <f>IF(A94="","",IFERROR(INDEX(Employees!$H$5:$H$104,MATCH(A94,Employees!$A$5:$A$104,0)),0))</f>
        <v/>
      </c>
      <c r="E94" s="10">
        <f>IF(A94="","",Attendance!$F$2)</f>
        <v/>
      </c>
      <c r="F94" s="10">
        <f>IF(A94="","",IFERROR(INDEX(Attendance!$AO$5:$AO$104,MATCH(A94,Attendance!$A$5:$A$104,0)),0))</f>
        <v/>
      </c>
      <c r="G94" s="10">
        <f>IF(A94="","",E94-F94)</f>
        <v/>
      </c>
      <c r="H94" s="12">
        <f>IF(A94="","",ROUND(D94/E94*F94,0))</f>
        <v/>
      </c>
      <c r="I94" s="6" t="n"/>
      <c r="J94" s="6" t="n"/>
      <c r="K94" s="12">
        <f>IF(A94="","",H94+N(I94)-N(J94))</f>
        <v/>
      </c>
    </row>
    <row r="95">
      <c r="A95" s="10">
        <f>IF(Employees!A95="","",Employees!A95)</f>
        <v/>
      </c>
      <c r="B95" s="10">
        <f>IF(A95="","",IFERROR(INDEX(Employees!$B$5:$B$104,MATCH(A95,Employees!$A$5:$A$104,0)),""))</f>
        <v/>
      </c>
      <c r="C95" s="10">
        <f>IF(A95="","",IFERROR(INDEX(Employees!$G$5:$G$104,MATCH(A95,Employees!$A$5:$A$104,0)),""))</f>
        <v/>
      </c>
      <c r="D95" s="12">
        <f>IF(A95="","",IFERROR(INDEX(Employees!$H$5:$H$104,MATCH(A95,Employees!$A$5:$A$104,0)),0))</f>
        <v/>
      </c>
      <c r="E95" s="10">
        <f>IF(A95="","",Attendance!$F$2)</f>
        <v/>
      </c>
      <c r="F95" s="10">
        <f>IF(A95="","",IFERROR(INDEX(Attendance!$AO$5:$AO$104,MATCH(A95,Attendance!$A$5:$A$104,0)),0))</f>
        <v/>
      </c>
      <c r="G95" s="10">
        <f>IF(A95="","",E95-F95)</f>
        <v/>
      </c>
      <c r="H95" s="12">
        <f>IF(A95="","",ROUND(D95/E95*F95,0))</f>
        <v/>
      </c>
      <c r="I95" s="6" t="n"/>
      <c r="J95" s="6" t="n"/>
      <c r="K95" s="12">
        <f>IF(A95="","",H95+N(I95)-N(J95))</f>
        <v/>
      </c>
    </row>
    <row r="96">
      <c r="A96" s="10">
        <f>IF(Employees!A96="","",Employees!A96)</f>
        <v/>
      </c>
      <c r="B96" s="10">
        <f>IF(A96="","",IFERROR(INDEX(Employees!$B$5:$B$104,MATCH(A96,Employees!$A$5:$A$104,0)),""))</f>
        <v/>
      </c>
      <c r="C96" s="10">
        <f>IF(A96="","",IFERROR(INDEX(Employees!$G$5:$G$104,MATCH(A96,Employees!$A$5:$A$104,0)),""))</f>
        <v/>
      </c>
      <c r="D96" s="12">
        <f>IF(A96="","",IFERROR(INDEX(Employees!$H$5:$H$104,MATCH(A96,Employees!$A$5:$A$104,0)),0))</f>
        <v/>
      </c>
      <c r="E96" s="10">
        <f>IF(A96="","",Attendance!$F$2)</f>
        <v/>
      </c>
      <c r="F96" s="10">
        <f>IF(A96="","",IFERROR(INDEX(Attendance!$AO$5:$AO$104,MATCH(A96,Attendance!$A$5:$A$104,0)),0))</f>
        <v/>
      </c>
      <c r="G96" s="10">
        <f>IF(A96="","",E96-F96)</f>
        <v/>
      </c>
      <c r="H96" s="12">
        <f>IF(A96="","",ROUND(D96/E96*F96,0))</f>
        <v/>
      </c>
      <c r="I96" s="6" t="n"/>
      <c r="J96" s="6" t="n"/>
      <c r="K96" s="12">
        <f>IF(A96="","",H96+N(I96)-N(J96))</f>
        <v/>
      </c>
    </row>
    <row r="97">
      <c r="A97" s="10">
        <f>IF(Employees!A97="","",Employees!A97)</f>
        <v/>
      </c>
      <c r="B97" s="10">
        <f>IF(A97="","",IFERROR(INDEX(Employees!$B$5:$B$104,MATCH(A97,Employees!$A$5:$A$104,0)),""))</f>
        <v/>
      </c>
      <c r="C97" s="10">
        <f>IF(A97="","",IFERROR(INDEX(Employees!$G$5:$G$104,MATCH(A97,Employees!$A$5:$A$104,0)),""))</f>
        <v/>
      </c>
      <c r="D97" s="12">
        <f>IF(A97="","",IFERROR(INDEX(Employees!$H$5:$H$104,MATCH(A97,Employees!$A$5:$A$104,0)),0))</f>
        <v/>
      </c>
      <c r="E97" s="10">
        <f>IF(A97="","",Attendance!$F$2)</f>
        <v/>
      </c>
      <c r="F97" s="10">
        <f>IF(A97="","",IFERROR(INDEX(Attendance!$AO$5:$AO$104,MATCH(A97,Attendance!$A$5:$A$104,0)),0))</f>
        <v/>
      </c>
      <c r="G97" s="10">
        <f>IF(A97="","",E97-F97)</f>
        <v/>
      </c>
      <c r="H97" s="12">
        <f>IF(A97="","",ROUND(D97/E97*F97,0))</f>
        <v/>
      </c>
      <c r="I97" s="6" t="n"/>
      <c r="J97" s="6" t="n"/>
      <c r="K97" s="12">
        <f>IF(A97="","",H97+N(I97)-N(J97))</f>
        <v/>
      </c>
    </row>
    <row r="98">
      <c r="A98" s="10">
        <f>IF(Employees!A98="","",Employees!A98)</f>
        <v/>
      </c>
      <c r="B98" s="10">
        <f>IF(A98="","",IFERROR(INDEX(Employees!$B$5:$B$104,MATCH(A98,Employees!$A$5:$A$104,0)),""))</f>
        <v/>
      </c>
      <c r="C98" s="10">
        <f>IF(A98="","",IFERROR(INDEX(Employees!$G$5:$G$104,MATCH(A98,Employees!$A$5:$A$104,0)),""))</f>
        <v/>
      </c>
      <c r="D98" s="12">
        <f>IF(A98="","",IFERROR(INDEX(Employees!$H$5:$H$104,MATCH(A98,Employees!$A$5:$A$104,0)),0))</f>
        <v/>
      </c>
      <c r="E98" s="10">
        <f>IF(A98="","",Attendance!$F$2)</f>
        <v/>
      </c>
      <c r="F98" s="10">
        <f>IF(A98="","",IFERROR(INDEX(Attendance!$AO$5:$AO$104,MATCH(A98,Attendance!$A$5:$A$104,0)),0))</f>
        <v/>
      </c>
      <c r="G98" s="10">
        <f>IF(A98="","",E98-F98)</f>
        <v/>
      </c>
      <c r="H98" s="12">
        <f>IF(A98="","",ROUND(D98/E98*F98,0))</f>
        <v/>
      </c>
      <c r="I98" s="6" t="n"/>
      <c r="J98" s="6" t="n"/>
      <c r="K98" s="12">
        <f>IF(A98="","",H98+N(I98)-N(J98))</f>
        <v/>
      </c>
    </row>
    <row r="99">
      <c r="A99" s="10">
        <f>IF(Employees!A99="","",Employees!A99)</f>
        <v/>
      </c>
      <c r="B99" s="10">
        <f>IF(A99="","",IFERROR(INDEX(Employees!$B$5:$B$104,MATCH(A99,Employees!$A$5:$A$104,0)),""))</f>
        <v/>
      </c>
      <c r="C99" s="10">
        <f>IF(A99="","",IFERROR(INDEX(Employees!$G$5:$G$104,MATCH(A99,Employees!$A$5:$A$104,0)),""))</f>
        <v/>
      </c>
      <c r="D99" s="12">
        <f>IF(A99="","",IFERROR(INDEX(Employees!$H$5:$H$104,MATCH(A99,Employees!$A$5:$A$104,0)),0))</f>
        <v/>
      </c>
      <c r="E99" s="10">
        <f>IF(A99="","",Attendance!$F$2)</f>
        <v/>
      </c>
      <c r="F99" s="10">
        <f>IF(A99="","",IFERROR(INDEX(Attendance!$AO$5:$AO$104,MATCH(A99,Attendance!$A$5:$A$104,0)),0))</f>
        <v/>
      </c>
      <c r="G99" s="10">
        <f>IF(A99="","",E99-F99)</f>
        <v/>
      </c>
      <c r="H99" s="12">
        <f>IF(A99="","",ROUND(D99/E99*F99,0))</f>
        <v/>
      </c>
      <c r="I99" s="6" t="n"/>
      <c r="J99" s="6" t="n"/>
      <c r="K99" s="12">
        <f>IF(A99="","",H99+N(I99)-N(J99))</f>
        <v/>
      </c>
    </row>
    <row r="100">
      <c r="A100" s="10">
        <f>IF(Employees!A100="","",Employees!A100)</f>
        <v/>
      </c>
      <c r="B100" s="10">
        <f>IF(A100="","",IFERROR(INDEX(Employees!$B$5:$B$104,MATCH(A100,Employees!$A$5:$A$104,0)),""))</f>
        <v/>
      </c>
      <c r="C100" s="10">
        <f>IF(A100="","",IFERROR(INDEX(Employees!$G$5:$G$104,MATCH(A100,Employees!$A$5:$A$104,0)),""))</f>
        <v/>
      </c>
      <c r="D100" s="12">
        <f>IF(A100="","",IFERROR(INDEX(Employees!$H$5:$H$104,MATCH(A100,Employees!$A$5:$A$104,0)),0))</f>
        <v/>
      </c>
      <c r="E100" s="10">
        <f>IF(A100="","",Attendance!$F$2)</f>
        <v/>
      </c>
      <c r="F100" s="10">
        <f>IF(A100="","",IFERROR(INDEX(Attendance!$AO$5:$AO$104,MATCH(A100,Attendance!$A$5:$A$104,0)),0))</f>
        <v/>
      </c>
      <c r="G100" s="10">
        <f>IF(A100="","",E100-F100)</f>
        <v/>
      </c>
      <c r="H100" s="12">
        <f>IF(A100="","",ROUND(D100/E100*F100,0))</f>
        <v/>
      </c>
      <c r="I100" s="6" t="n"/>
      <c r="J100" s="6" t="n"/>
      <c r="K100" s="12">
        <f>IF(A100="","",H100+N(I100)-N(J100))</f>
        <v/>
      </c>
    </row>
    <row r="101">
      <c r="A101" s="10">
        <f>IF(Employees!A101="","",Employees!A101)</f>
        <v/>
      </c>
      <c r="B101" s="10">
        <f>IF(A101="","",IFERROR(INDEX(Employees!$B$5:$B$104,MATCH(A101,Employees!$A$5:$A$104,0)),""))</f>
        <v/>
      </c>
      <c r="C101" s="10">
        <f>IF(A101="","",IFERROR(INDEX(Employees!$G$5:$G$104,MATCH(A101,Employees!$A$5:$A$104,0)),""))</f>
        <v/>
      </c>
      <c r="D101" s="12">
        <f>IF(A101="","",IFERROR(INDEX(Employees!$H$5:$H$104,MATCH(A101,Employees!$A$5:$A$104,0)),0))</f>
        <v/>
      </c>
      <c r="E101" s="10">
        <f>IF(A101="","",Attendance!$F$2)</f>
        <v/>
      </c>
      <c r="F101" s="10">
        <f>IF(A101="","",IFERROR(INDEX(Attendance!$AO$5:$AO$104,MATCH(A101,Attendance!$A$5:$A$104,0)),0))</f>
        <v/>
      </c>
      <c r="G101" s="10">
        <f>IF(A101="","",E101-F101)</f>
        <v/>
      </c>
      <c r="H101" s="12">
        <f>IF(A101="","",ROUND(D101/E101*F101,0))</f>
        <v/>
      </c>
      <c r="I101" s="6" t="n"/>
      <c r="J101" s="6" t="n"/>
      <c r="K101" s="12">
        <f>IF(A101="","",H101+N(I101)-N(J101))</f>
        <v/>
      </c>
    </row>
    <row r="102">
      <c r="A102" s="10">
        <f>IF(Employees!A102="","",Employees!A102)</f>
        <v/>
      </c>
      <c r="B102" s="10">
        <f>IF(A102="","",IFERROR(INDEX(Employees!$B$5:$B$104,MATCH(A102,Employees!$A$5:$A$104,0)),""))</f>
        <v/>
      </c>
      <c r="C102" s="10">
        <f>IF(A102="","",IFERROR(INDEX(Employees!$G$5:$G$104,MATCH(A102,Employees!$A$5:$A$104,0)),""))</f>
        <v/>
      </c>
      <c r="D102" s="12">
        <f>IF(A102="","",IFERROR(INDEX(Employees!$H$5:$H$104,MATCH(A102,Employees!$A$5:$A$104,0)),0))</f>
        <v/>
      </c>
      <c r="E102" s="10">
        <f>IF(A102="","",Attendance!$F$2)</f>
        <v/>
      </c>
      <c r="F102" s="10">
        <f>IF(A102="","",IFERROR(INDEX(Attendance!$AO$5:$AO$104,MATCH(A102,Attendance!$A$5:$A$104,0)),0))</f>
        <v/>
      </c>
      <c r="G102" s="10">
        <f>IF(A102="","",E102-F102)</f>
        <v/>
      </c>
      <c r="H102" s="12">
        <f>IF(A102="","",ROUND(D102/E102*F102,0))</f>
        <v/>
      </c>
      <c r="I102" s="6" t="n"/>
      <c r="J102" s="6" t="n"/>
      <c r="K102" s="12">
        <f>IF(A102="","",H102+N(I102)-N(J102))</f>
        <v/>
      </c>
    </row>
    <row r="103">
      <c r="A103" s="10">
        <f>IF(Employees!A103="","",Employees!A103)</f>
        <v/>
      </c>
      <c r="B103" s="10">
        <f>IF(A103="","",IFERROR(INDEX(Employees!$B$5:$B$104,MATCH(A103,Employees!$A$5:$A$104,0)),""))</f>
        <v/>
      </c>
      <c r="C103" s="10">
        <f>IF(A103="","",IFERROR(INDEX(Employees!$G$5:$G$104,MATCH(A103,Employees!$A$5:$A$104,0)),""))</f>
        <v/>
      </c>
      <c r="D103" s="12">
        <f>IF(A103="","",IFERROR(INDEX(Employees!$H$5:$H$104,MATCH(A103,Employees!$A$5:$A$104,0)),0))</f>
        <v/>
      </c>
      <c r="E103" s="10">
        <f>IF(A103="","",Attendance!$F$2)</f>
        <v/>
      </c>
      <c r="F103" s="10">
        <f>IF(A103="","",IFERROR(INDEX(Attendance!$AO$5:$AO$104,MATCH(A103,Attendance!$A$5:$A$104,0)),0))</f>
        <v/>
      </c>
      <c r="G103" s="10">
        <f>IF(A103="","",E103-F103)</f>
        <v/>
      </c>
      <c r="H103" s="12">
        <f>IF(A103="","",ROUND(D103/E103*F103,0))</f>
        <v/>
      </c>
      <c r="I103" s="6" t="n"/>
      <c r="J103" s="6" t="n"/>
      <c r="K103" s="12">
        <f>IF(A103="","",H103+N(I103)-N(J103))</f>
        <v/>
      </c>
    </row>
    <row r="104">
      <c r="A104" s="10">
        <f>IF(Employees!A104="","",Employees!A104)</f>
        <v/>
      </c>
      <c r="B104" s="10">
        <f>IF(A104="","",IFERROR(INDEX(Employees!$B$5:$B$104,MATCH(A104,Employees!$A$5:$A$104,0)),""))</f>
        <v/>
      </c>
      <c r="C104" s="10">
        <f>IF(A104="","",IFERROR(INDEX(Employees!$G$5:$G$104,MATCH(A104,Employees!$A$5:$A$104,0)),""))</f>
        <v/>
      </c>
      <c r="D104" s="12">
        <f>IF(A104="","",IFERROR(INDEX(Employees!$H$5:$H$104,MATCH(A104,Employees!$A$5:$A$104,0)),0))</f>
        <v/>
      </c>
      <c r="E104" s="10">
        <f>IF(A104="","",Attendance!$F$2)</f>
        <v/>
      </c>
      <c r="F104" s="10">
        <f>IF(A104="","",IFERROR(INDEX(Attendance!$AO$5:$AO$104,MATCH(A104,Attendance!$A$5:$A$104,0)),0))</f>
        <v/>
      </c>
      <c r="G104" s="10">
        <f>IF(A104="","",E104-F104)</f>
        <v/>
      </c>
      <c r="H104" s="12">
        <f>IF(A104="","",ROUND(D104/E104*F104,0))</f>
        <v/>
      </c>
      <c r="I104" s="6" t="n"/>
      <c r="J104" s="6" t="n"/>
      <c r="K104" s="12">
        <f>IF(A104="","",H104+N(I104)-N(J104))</f>
        <v/>
      </c>
    </row>
    <row r="105">
      <c r="B105" s="13" t="inlineStr">
        <is>
          <t>Total</t>
        </is>
      </c>
      <c r="D105" s="14">
        <f>SUM(D5:D104)</f>
        <v/>
      </c>
      <c r="H105" s="14">
        <f>SUM(H5:H104)</f>
        <v/>
      </c>
      <c r="I105" s="14">
        <f>SUM(I5:I104)</f>
        <v/>
      </c>
      <c r="J105" s="14">
        <f>SUM(J5:J104)</f>
        <v/>
      </c>
      <c r="K105" s="14">
        <f>SUM(K5:K104)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44" customWidth="1" min="2" max="2"/>
    <col width="16" customWidth="1" min="3" max="3"/>
    <col width="16" customWidth="1" min="5" max="5"/>
  </cols>
  <sheetData>
    <row r="1">
      <c r="A1" s="13" t="inlineStr">
        <is>
          <t>Attendance codes (edit the paid-day value if your policy differs)</t>
        </is>
      </c>
    </row>
    <row r="3" ht="32" customHeight="1">
      <c r="A3" s="3" t="inlineStr">
        <is>
          <t>Code</t>
        </is>
      </c>
      <c r="B3" s="3" t="inlineStr">
        <is>
          <t>Meaning</t>
        </is>
      </c>
      <c r="C3" s="3" t="inlineStr">
        <is>
          <t>Paid day value</t>
        </is>
      </c>
      <c r="E3" s="13" t="inlineStr">
        <is>
          <t>Departments</t>
        </is>
      </c>
    </row>
    <row r="4">
      <c r="A4" s="4" t="inlineStr">
        <is>
          <t>P</t>
        </is>
      </c>
      <c r="B4" s="4" t="inlineStr">
        <is>
          <t>Present</t>
        </is>
      </c>
      <c r="C4" s="4" t="n">
        <v>1</v>
      </c>
      <c r="E4" s="4" t="inlineStr">
        <is>
          <t>Accounts</t>
        </is>
      </c>
    </row>
    <row r="5">
      <c r="A5" s="4" t="inlineStr">
        <is>
          <t>HD</t>
        </is>
      </c>
      <c r="B5" s="4" t="inlineStr">
        <is>
          <t>Half day (half day's leave without pay)</t>
        </is>
      </c>
      <c r="C5" s="4" t="n">
        <v>0.5</v>
      </c>
      <c r="E5" s="4" t="inlineStr">
        <is>
          <t>Sales</t>
        </is>
      </c>
    </row>
    <row r="6">
      <c r="A6" s="4" t="inlineStr">
        <is>
          <t>A</t>
        </is>
      </c>
      <c r="B6" s="4" t="inlineStr">
        <is>
          <t>Absent (leave without pay)</t>
        </is>
      </c>
      <c r="C6" s="4" t="n">
        <v>0</v>
      </c>
      <c r="E6" s="4" t="inlineStr">
        <is>
          <t>Operations</t>
        </is>
      </c>
    </row>
    <row r="7">
      <c r="A7" s="4" t="inlineStr">
        <is>
          <t>CL</t>
        </is>
      </c>
      <c r="B7" s="4" t="inlineStr">
        <is>
          <t>Casual leave (paid)</t>
        </is>
      </c>
      <c r="C7" s="4" t="n">
        <v>1</v>
      </c>
      <c r="E7" s="4" t="inlineStr">
        <is>
          <t>HR</t>
        </is>
      </c>
    </row>
    <row r="8">
      <c r="A8" s="4" t="inlineStr">
        <is>
          <t>SL</t>
        </is>
      </c>
      <c r="B8" s="4" t="inlineStr">
        <is>
          <t>Sick leave (paid)</t>
        </is>
      </c>
      <c r="C8" s="4" t="n">
        <v>1</v>
      </c>
      <c r="E8" s="4" t="inlineStr">
        <is>
          <t>Admin</t>
        </is>
      </c>
    </row>
    <row r="9">
      <c r="A9" s="4" t="inlineStr">
        <is>
          <t>EL</t>
        </is>
      </c>
      <c r="B9" s="4" t="inlineStr">
        <is>
          <t>Earned leave (paid)</t>
        </is>
      </c>
      <c r="C9" s="4" t="n">
        <v>1</v>
      </c>
      <c r="E9" s="4" t="inlineStr">
        <is>
          <t>Production</t>
        </is>
      </c>
    </row>
    <row r="10">
      <c r="A10" s="4" t="inlineStr">
        <is>
          <t>WO</t>
        </is>
      </c>
      <c r="B10" s="4" t="inlineStr">
        <is>
          <t>Weekly off (paid)</t>
        </is>
      </c>
      <c r="C10" s="4" t="n">
        <v>1</v>
      </c>
    </row>
    <row r="11">
      <c r="A11" s="4" t="inlineStr">
        <is>
          <t>H</t>
        </is>
      </c>
      <c r="B11" s="4" t="inlineStr">
        <is>
          <t>Paid holiday</t>
        </is>
      </c>
      <c r="C11" s="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Attend Mitra</dc:creator>
  <dc:title xmlns:dc="http://purl.org/dc/elements/1.1/">Employee Management Template</dc:title>
  <dcterms:created xmlns:dcterms="http://purl.org/dc/terms/" xmlns:xsi="http://www.w3.org/2001/XMLSchema-instance" xsi:type="dcterms:W3CDTF">2026-10-27T13:53:40Z</dcterms:created>
  <dcterms:modified xmlns:dcterms="http://purl.org/dc/terms/" xmlns:xsi="http://www.w3.org/2001/XMLSchema-instance" xsi:type="dcterms:W3CDTF">2026-10-27T13:53:41Z</dcterms:modified>
</cp:coreProperties>
</file>